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15" windowWidth="16605" windowHeight="12120" tabRatio="728" activeTab="6"/>
  </bookViews>
  <sheets>
    <sheet name="прил.1" sheetId="1" r:id="rId1"/>
    <sheet name="прил5" sheetId="18" r:id="rId2"/>
    <sheet name="прил 7" sheetId="50" r:id="rId3"/>
    <sheet name="прил9" sheetId="20" r:id="rId4"/>
    <sheet name="прил 11" sheetId="23" r:id="rId5"/>
    <sheet name="прил13" sheetId="45" r:id="rId6"/>
    <sheet name="для закупок" sheetId="51" r:id="rId7"/>
  </sheets>
  <definedNames>
    <definedName name="_Toc105952697" localSheetId="3">прил9!#REF!</definedName>
    <definedName name="_Toc105952698" localSheetId="3">прил9!#REF!</definedName>
    <definedName name="_xlnm.Print_Area" localSheetId="4">'прил 11'!$A$1:$H$14</definedName>
    <definedName name="_xlnm.Print_Area" localSheetId="5">прил13!$A$1:$I$29</definedName>
    <definedName name="_xlnm.Print_Area" localSheetId="1">прил5!$A$1:$E$28</definedName>
    <definedName name="_xlnm.Print_Area" localSheetId="3">прил9!$A$1:$D$65</definedName>
    <definedName name="_xlnm.Print_Area">#REF!</definedName>
    <definedName name="п">#REF!</definedName>
  </definedNames>
  <calcPr calcId="124519"/>
</workbook>
</file>

<file path=xl/calcChain.xml><?xml version="1.0" encoding="utf-8"?>
<calcChain xmlns="http://schemas.openxmlformats.org/spreadsheetml/2006/main">
  <c r="L23" i="51"/>
  <c r="R9"/>
  <c r="R10"/>
  <c r="V5" s="1"/>
  <c r="T5"/>
  <c r="J23"/>
  <c r="K8"/>
  <c r="K9"/>
  <c r="K10"/>
  <c r="K11"/>
  <c r="K12"/>
  <c r="K13"/>
  <c r="K14"/>
  <c r="K23" s="1"/>
  <c r="K15"/>
  <c r="K16"/>
  <c r="K17"/>
  <c r="K18"/>
  <c r="K19"/>
  <c r="K20"/>
  <c r="K21"/>
  <c r="K22"/>
  <c r="K7"/>
  <c r="U5"/>
  <c r="R6"/>
  <c r="R7"/>
  <c r="R8"/>
  <c r="Q6"/>
  <c r="Q7"/>
  <c r="Q8"/>
  <c r="Q9"/>
  <c r="Q10"/>
  <c r="P6"/>
  <c r="P7"/>
  <c r="P8"/>
  <c r="P9"/>
  <c r="P10"/>
  <c r="R5"/>
  <c r="Q5"/>
  <c r="P5"/>
  <c r="I23"/>
  <c r="I21"/>
  <c r="I18"/>
  <c r="I17"/>
  <c r="I16"/>
  <c r="I15"/>
  <c r="I14"/>
  <c r="I13"/>
  <c r="I12"/>
  <c r="I11"/>
  <c r="I10"/>
  <c r="I9"/>
  <c r="I8"/>
  <c r="I7"/>
  <c r="D26" i="20"/>
  <c r="D21"/>
  <c r="D19"/>
  <c r="C7"/>
  <c r="D9"/>
  <c r="D17"/>
  <c r="D15"/>
  <c r="D16"/>
  <c r="D24"/>
  <c r="C24"/>
  <c r="D25"/>
  <c r="K20" i="23"/>
  <c r="K15"/>
  <c r="H92" i="45"/>
  <c r="I90"/>
  <c r="I88"/>
  <c r="H88"/>
  <c r="I85"/>
  <c r="H85"/>
  <c r="I84"/>
  <c r="I83"/>
  <c r="I82" s="1"/>
  <c r="I81" s="1"/>
  <c r="I80" s="1"/>
  <c r="I79" s="1"/>
  <c r="I75" s="1"/>
  <c r="H82"/>
  <c r="H81"/>
  <c r="H80" s="1"/>
  <c r="H79" s="1"/>
  <c r="H75" s="1"/>
  <c r="I77"/>
  <c r="H77"/>
  <c r="I76"/>
  <c r="H76"/>
  <c r="H74"/>
  <c r="H70" s="1"/>
  <c r="H69" s="1"/>
  <c r="H68" s="1"/>
  <c r="I72"/>
  <c r="I70" s="1"/>
  <c r="I69" s="1"/>
  <c r="I68" s="1"/>
  <c r="I67"/>
  <c r="I66" s="1"/>
  <c r="H66"/>
  <c r="I65"/>
  <c r="I64"/>
  <c r="H64"/>
  <c r="I63"/>
  <c r="I62" s="1"/>
  <c r="H62"/>
  <c r="I61"/>
  <c r="I60" s="1"/>
  <c r="H60"/>
  <c r="I59"/>
  <c r="I58" s="1"/>
  <c r="H58"/>
  <c r="H57"/>
  <c r="H56" s="1"/>
  <c r="I55"/>
  <c r="I54"/>
  <c r="H54"/>
  <c r="I52"/>
  <c r="I51" s="1"/>
  <c r="I50" s="1"/>
  <c r="I49" s="1"/>
  <c r="H51"/>
  <c r="H50" s="1"/>
  <c r="H49" s="1"/>
  <c r="I48"/>
  <c r="I47" s="1"/>
  <c r="I46" s="1"/>
  <c r="H47"/>
  <c r="H46"/>
  <c r="I45"/>
  <c r="I44" s="1"/>
  <c r="I43" s="1"/>
  <c r="I39" s="1"/>
  <c r="H44"/>
  <c r="H43" s="1"/>
  <c r="H39" s="1"/>
  <c r="I42"/>
  <c r="I41"/>
  <c r="I40" s="1"/>
  <c r="H41"/>
  <c r="H40" s="1"/>
  <c r="I36"/>
  <c r="H36"/>
  <c r="I35"/>
  <c r="I34" s="1"/>
  <c r="H35"/>
  <c r="H34" s="1"/>
  <c r="I32"/>
  <c r="I31" s="1"/>
  <c r="H32"/>
  <c r="H31" s="1"/>
  <c r="I29"/>
  <c r="I28" s="1"/>
  <c r="H29"/>
  <c r="H28" s="1"/>
  <c r="I26"/>
  <c r="H26" s="1"/>
  <c r="H22" s="1"/>
  <c r="H15" s="1"/>
  <c r="H14" s="1"/>
  <c r="I25"/>
  <c r="I24"/>
  <c r="I22"/>
  <c r="I19"/>
  <c r="H19"/>
  <c r="I18"/>
  <c r="I17"/>
  <c r="I16" s="1"/>
  <c r="I15" s="1"/>
  <c r="I14" s="1"/>
  <c r="H16"/>
  <c r="I10"/>
  <c r="I9" s="1"/>
  <c r="H10"/>
  <c r="H9" s="1"/>
  <c r="H8" s="1"/>
  <c r="H7" s="1"/>
  <c r="H94" s="1"/>
  <c r="H55" i="23"/>
  <c r="H54" s="1"/>
  <c r="G54"/>
  <c r="I57" i="45" l="1"/>
  <c r="I56" s="1"/>
  <c r="I8"/>
  <c r="H65" i="23"/>
  <c r="H64" s="1"/>
  <c r="G64"/>
  <c r="H76"/>
  <c r="H77"/>
  <c r="G77"/>
  <c r="G76" s="1"/>
  <c r="D27" i="18"/>
  <c r="H59" i="23"/>
  <c r="H52"/>
  <c r="H23" i="51" l="1"/>
  <c r="I7" i="45"/>
  <c r="I94" s="1"/>
  <c r="H90" i="23"/>
  <c r="H88" s="1"/>
  <c r="H61"/>
  <c r="H60" s="1"/>
  <c r="G60"/>
  <c r="H67"/>
  <c r="H66" s="1"/>
  <c r="G66"/>
  <c r="G62"/>
  <c r="H63"/>
  <c r="H62" s="1"/>
  <c r="H48" l="1"/>
  <c r="H42" l="1"/>
  <c r="H45"/>
  <c r="H25"/>
  <c r="H24"/>
  <c r="H51"/>
  <c r="H50" s="1"/>
  <c r="E22" i="18"/>
  <c r="D22"/>
  <c r="D24"/>
  <c r="E27"/>
  <c r="C6" i="1"/>
  <c r="H29" i="23" l="1"/>
  <c r="H28" s="1"/>
  <c r="D7" i="20"/>
  <c r="D14"/>
  <c r="H41" i="23"/>
  <c r="H40" s="1"/>
  <c r="G41"/>
  <c r="G40" s="1"/>
  <c r="H83" l="1"/>
  <c r="H84"/>
  <c r="H85"/>
  <c r="H17"/>
  <c r="H18"/>
  <c r="E26" i="18"/>
  <c r="E21" s="1"/>
  <c r="D26"/>
  <c r="D21" s="1"/>
  <c r="G19" i="23" l="1"/>
  <c r="K18"/>
  <c r="G85"/>
  <c r="K11" l="1"/>
  <c r="C22" i="20"/>
  <c r="C14"/>
  <c r="D20"/>
  <c r="C20"/>
  <c r="G51" i="23"/>
  <c r="G50" s="1"/>
  <c r="C8" i="20"/>
  <c r="D11" i="18"/>
  <c r="D14"/>
  <c r="D16"/>
  <c r="C9" i="50"/>
  <c r="G29" i="23" l="1"/>
  <c r="G28" s="1"/>
  <c r="G32" l="1"/>
  <c r="G31" s="1"/>
  <c r="H32"/>
  <c r="H31" s="1"/>
  <c r="D18" i="18"/>
  <c r="D17" s="1"/>
  <c r="D15" s="1"/>
  <c r="D8"/>
  <c r="D20"/>
  <c r="D10"/>
  <c r="D12" l="1"/>
  <c r="D7" s="1"/>
  <c r="D6" s="1"/>
  <c r="D28" s="1"/>
  <c r="C12" i="20" l="1"/>
  <c r="G74" i="23"/>
  <c r="C18" i="20"/>
  <c r="C27" l="1"/>
  <c r="G70" i="23"/>
  <c r="G92" l="1"/>
  <c r="G88" s="1"/>
  <c r="G47"/>
  <c r="G46" s="1"/>
  <c r="G44"/>
  <c r="G43" s="1"/>
  <c r="G39" l="1"/>
  <c r="G82"/>
  <c r="G58"/>
  <c r="G57" s="1"/>
  <c r="G49"/>
  <c r="G36"/>
  <c r="G35" s="1"/>
  <c r="G34" s="1"/>
  <c r="G56" l="1"/>
  <c r="G81"/>
  <c r="G69"/>
  <c r="G68" s="1"/>
  <c r="G80" l="1"/>
  <c r="G79" s="1"/>
  <c r="G75" s="1"/>
  <c r="G16"/>
  <c r="D9" i="50" l="1"/>
  <c r="H72" i="23" l="1"/>
  <c r="H70" s="1"/>
  <c r="H26"/>
  <c r="G26" s="1"/>
  <c r="G22" s="1"/>
  <c r="G15" s="1"/>
  <c r="G14" s="1"/>
  <c r="G10"/>
  <c r="G9" s="1"/>
  <c r="H58"/>
  <c r="H57" s="1"/>
  <c r="H47"/>
  <c r="H46" s="1"/>
  <c r="H44"/>
  <c r="H43" s="1"/>
  <c r="D22" i="20"/>
  <c r="D18"/>
  <c r="D27" s="1"/>
  <c r="D12"/>
  <c r="H56" i="23" l="1"/>
  <c r="H39"/>
  <c r="G8"/>
  <c r="G7" s="1"/>
  <c r="G94" s="1"/>
  <c r="H69"/>
  <c r="H68" s="1"/>
  <c r="H10"/>
  <c r="H9" s="1"/>
  <c r="H22"/>
  <c r="H16"/>
  <c r="H36"/>
  <c r="H35" s="1"/>
  <c r="H82"/>
  <c r="H81" s="1"/>
  <c r="H80" s="1"/>
  <c r="H49"/>
  <c r="H34" l="1"/>
  <c r="H79"/>
  <c r="H15"/>
  <c r="H75" l="1"/>
  <c r="K12" s="1"/>
  <c r="E24" i="18"/>
  <c r="E17"/>
  <c r="E15" s="1"/>
  <c r="C5" i="1"/>
  <c r="E10" i="18"/>
  <c r="E8"/>
  <c r="D8" i="1"/>
  <c r="E8"/>
  <c r="F8"/>
  <c r="G8"/>
  <c r="H8"/>
  <c r="I8"/>
  <c r="D18"/>
  <c r="D17"/>
  <c r="D22"/>
  <c r="D21" s="1"/>
  <c r="D24"/>
  <c r="D23" s="1"/>
  <c r="D12"/>
  <c r="D15"/>
  <c r="E18"/>
  <c r="E22"/>
  <c r="E20" s="1"/>
  <c r="E24"/>
  <c r="E23" s="1"/>
  <c r="E12"/>
  <c r="E15"/>
  <c r="F18"/>
  <c r="F17" s="1"/>
  <c r="F22"/>
  <c r="F20" s="1"/>
  <c r="F24"/>
  <c r="F23" s="1"/>
  <c r="F12"/>
  <c r="F15"/>
  <c r="G18"/>
  <c r="G17" s="1"/>
  <c r="G22"/>
  <c r="G21" s="1"/>
  <c r="G24"/>
  <c r="G23" s="1"/>
  <c r="G12"/>
  <c r="G15"/>
  <c r="H18"/>
  <c r="H17" s="1"/>
  <c r="H22"/>
  <c r="H20" s="1"/>
  <c r="H24"/>
  <c r="H23" s="1"/>
  <c r="H12"/>
  <c r="H15"/>
  <c r="H14" s="1"/>
  <c r="I18"/>
  <c r="I22"/>
  <c r="I20"/>
  <c r="I24"/>
  <c r="I23" s="1"/>
  <c r="I12"/>
  <c r="I15"/>
  <c r="E21"/>
  <c r="F21"/>
  <c r="I21"/>
  <c r="E12" i="18"/>
  <c r="H21" i="1"/>
  <c r="I17"/>
  <c r="E7" i="18" l="1"/>
  <c r="E6" s="1"/>
  <c r="E20"/>
  <c r="E28" s="1"/>
  <c r="H19" i="1"/>
  <c r="E19"/>
  <c r="F19"/>
  <c r="F11" s="1"/>
  <c r="F10" s="1"/>
  <c r="F9" s="1"/>
  <c r="G14"/>
  <c r="D14"/>
  <c r="I14"/>
  <c r="E11"/>
  <c r="E10" s="1"/>
  <c r="E9" s="1"/>
  <c r="E17"/>
  <c r="I19"/>
  <c r="I11" s="1"/>
  <c r="I10" s="1"/>
  <c r="I9" s="1"/>
  <c r="I6" s="1"/>
  <c r="D20"/>
  <c r="D19" s="1"/>
  <c r="D11" s="1"/>
  <c r="D10" s="1"/>
  <c r="D9" s="1"/>
  <c r="D6" s="1"/>
  <c r="F14"/>
  <c r="E14"/>
  <c r="G20"/>
  <c r="G19" s="1"/>
  <c r="G11" s="1"/>
  <c r="G10" s="1"/>
  <c r="G9" s="1"/>
  <c r="G6" s="1"/>
  <c r="H11"/>
  <c r="H10" s="1"/>
  <c r="H9" s="1"/>
  <c r="H6" s="1"/>
  <c r="F6" l="1"/>
  <c r="E6"/>
  <c r="H19" i="23" l="1"/>
  <c r="H14" l="1"/>
  <c r="K16"/>
  <c r="L15"/>
  <c r="M15" s="1"/>
  <c r="H8" l="1"/>
  <c r="H7" s="1"/>
  <c r="H94" s="1"/>
  <c r="K6"/>
  <c r="K7" s="1"/>
</calcChain>
</file>

<file path=xl/sharedStrings.xml><?xml version="1.0" encoding="utf-8"?>
<sst xmlns="http://schemas.openxmlformats.org/spreadsheetml/2006/main" count="1181" uniqueCount="288">
  <si>
    <t>Дефицит бюджета</t>
  </si>
  <si>
    <t>Источники внутреннего финансирования  дефицита бюджета:</t>
  </si>
  <si>
    <t>в том числе: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</si>
  <si>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</si>
  <si>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</si>
  <si>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 xml:space="preserve">Бюджетные кредиты, полученные от других бюджетов бюджетной системы РФ  </t>
  </si>
  <si>
    <t>Погашение кредитов, предоставленных кредитными организациями в валюте Российской Федерации</t>
  </si>
  <si>
    <t>Бюджетные кредиты от других бюджетов бюджетной системы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</si>
  <si>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</si>
  <si>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Бюджетные кредиты, предоставленные внутри страны в валюте Российской Федерации</t>
  </si>
  <si>
    <t>Возврат бюджетных кредитов, предоставленных внутри страны в валюте Российской Федерации</t>
  </si>
  <si>
    <t>Иные источники внутреннего финансирования дефицитов бюджетов</t>
  </si>
  <si>
    <t>Исполнение государственных и муниципальных гарантий в валюте Российской Федерации</t>
  </si>
  <si>
    <t>Код бюджетной классификации</t>
  </si>
  <si>
    <t xml:space="preserve">Сумма </t>
  </si>
  <si>
    <t>Погашение местными бюджетами  кредитов от кредитных организаций в валюте Российской Федерации</t>
  </si>
  <si>
    <t xml:space="preserve">Бюджетные кредиты, полученные от других бюджетов бюджетной системы РФ местными бюджетами  </t>
  </si>
  <si>
    <t>Погашение местными бюджетами   кредитов от других бюджетов бюджетной системы Российской Федерации в валюте Российской Федерации</t>
  </si>
  <si>
    <t>Возврат бюджетных кредитов, предоставленных юридическим лицам из местных бюджетов  в валюте Российской Федерации</t>
  </si>
  <si>
    <t>Исполнение муниципальных    гарантий муниципальных образований в валюте Российской Феднерации в случае, если исполнение гарантом  муниципальных гарантий ведет к возникновению права регрессного требования гаранта в принципалу, либо обусловлено уступкой гаранту прав требования  бенефициара к принципалу</t>
  </si>
  <si>
    <t>Наименование доходов</t>
  </si>
  <si>
    <t>Код главы администратора*</t>
  </si>
  <si>
    <t>Код бюджетной классификации Российской Федерации</t>
  </si>
  <si>
    <t>1 00 00000 00 0000 000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</si>
  <si>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</si>
  <si>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</si>
  <si>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</si>
  <si>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</si>
  <si>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</si>
  <si>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</si>
  <si>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</si>
  <si>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</si>
  <si>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 xml:space="preserve"> 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</si>
  <si>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</si>
  <si>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</si>
  <si>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1 13 00000 00 0000 000</t>
  </si>
  <si>
    <t>2 00 00000 00 0000 000</t>
  </si>
  <si>
    <t>Безвозмездные поступления от других бюджетов бюджетной системы Российской Федерации</t>
  </si>
  <si>
    <t>ВСЕГО РАСХОДОВ</t>
  </si>
  <si>
    <t>Культура</t>
  </si>
  <si>
    <t>Благоустройство</t>
  </si>
  <si>
    <t>Другие вопросы в области национальной экономики</t>
  </si>
  <si>
    <t>Обеспечение пожарной безопасности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</si>
  <si>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</si>
  <si>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</si>
  <si>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Наименование показателя</t>
  </si>
  <si>
    <t>тыс. руб.</t>
  </si>
  <si>
    <t>№ п/п</t>
  </si>
  <si>
    <t>Наименование показателей</t>
  </si>
  <si>
    <t>3</t>
  </si>
  <si>
    <t>4</t>
  </si>
  <si>
    <t>5</t>
  </si>
  <si>
    <t>6</t>
  </si>
  <si>
    <t>0100</t>
  </si>
  <si>
    <t>0104</t>
  </si>
  <si>
    <t>0200</t>
  </si>
  <si>
    <t>Мобилизационная и вневойсковая подготовка</t>
  </si>
  <si>
    <t>0203</t>
  </si>
  <si>
    <t>0300</t>
  </si>
  <si>
    <t>0310</t>
  </si>
  <si>
    <t>0314</t>
  </si>
  <si>
    <t>0400</t>
  </si>
  <si>
    <t>0412</t>
  </si>
  <si>
    <t>0500</t>
  </si>
  <si>
    <t>0503</t>
  </si>
  <si>
    <t>0800</t>
  </si>
  <si>
    <t>0801</t>
  </si>
  <si>
    <t>1100</t>
  </si>
  <si>
    <t>Другие вопросы в области физической культуры и спорта</t>
  </si>
  <si>
    <t>1105</t>
  </si>
  <si>
    <t>0102</t>
  </si>
  <si>
    <t>(тыс. рублей)</t>
  </si>
  <si>
    <t>Изменение остатков средств на счетах по учету средств бюджета</t>
  </si>
  <si>
    <t>Получение кредитов от кредитных организаций местными бюджетами бюджетами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</si>
  <si>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в принципалу, либо обусловлено уступкой гаранту прав требования  бенефициара к принципалу</t>
  </si>
  <si>
    <t>Раздел, подраздел</t>
  </si>
  <si>
    <t>Раздел</t>
  </si>
  <si>
    <t>Подраздел</t>
  </si>
  <si>
    <t>Целевая статья</t>
  </si>
  <si>
    <t>Вид расходов</t>
  </si>
  <si>
    <t>2</t>
  </si>
  <si>
    <t>801 01 05 00 00 00 0000 000</t>
  </si>
  <si>
    <t>801  01 02 00 00 00 0000 000</t>
  </si>
  <si>
    <t>801 01 00 00 00 00 0000 000</t>
  </si>
  <si>
    <t>801 01 02 00 00 10 0000 710</t>
  </si>
  <si>
    <t>801 01 02 00 00 10 0000 800</t>
  </si>
  <si>
    <t>801 01 02 00 00 10 0000 810</t>
  </si>
  <si>
    <t>801 01 03 00 00 00 0000 000</t>
  </si>
  <si>
    <t>801 01 03 00 00 00 0000 800</t>
  </si>
  <si>
    <t>801 01 03 00 00 10 0000 810</t>
  </si>
  <si>
    <t>801 01 03 00 00 00 0000 700</t>
  </si>
  <si>
    <t>801 01 03 00 00 10 0000710</t>
  </si>
  <si>
    <t>801  01 06 00 00 00 0000 000</t>
  </si>
  <si>
    <t>801 01 06 05 00 00 0000 000</t>
  </si>
  <si>
    <t>801 01 06 05 00 00 0000 600</t>
  </si>
  <si>
    <t>801 01 06 05 01 05 0000 640</t>
  </si>
  <si>
    <t>000 01 06 04 01 00 0000 000</t>
  </si>
  <si>
    <t>000 01 06 04 01 00 0000 800</t>
  </si>
  <si>
    <t>000 01 06 04 01 01 0000 810</t>
  </si>
  <si>
    <t>801</t>
  </si>
  <si>
    <t>000</t>
  </si>
  <si>
    <t>Налоговые и неналоговые доходы</t>
  </si>
  <si>
    <t>НАЛОГОВЫЕ  ДОХОДЫ</t>
  </si>
  <si>
    <t>182</t>
  </si>
  <si>
    <t>1 01 00000 00 0000 000</t>
  </si>
  <si>
    <t>Налоги на прибыль, доходы</t>
  </si>
  <si>
    <t>1 06 01000 10 0000 110</t>
  </si>
  <si>
    <t>Налог на имущество физических лиц</t>
  </si>
  <si>
    <t>1 06 06000 10 0000 110</t>
  </si>
  <si>
    <t>Земельный налог</t>
  </si>
  <si>
    <t>Доходы от оказания платных услуг (работ) и компенсации затрат государства</t>
  </si>
  <si>
    <t>1 13 01000 00 0000 130</t>
  </si>
  <si>
    <t xml:space="preserve">Доходы от оказания платных услуг (работ) </t>
  </si>
  <si>
    <t>1 13 02000 00 0000 130</t>
  </si>
  <si>
    <t>Доходы от компенсации затрат государства</t>
  </si>
  <si>
    <t xml:space="preserve">БЕЗВОЗМЕЗДНЫЕ ПОСТУПЛЕНИЯ </t>
  </si>
  <si>
    <t>2 02 00000 00 0000 000</t>
  </si>
  <si>
    <t>ВСЕГО  ДОХОДОВ</t>
  </si>
  <si>
    <t>Общегосударственные вопросы</t>
  </si>
  <si>
    <t>01</t>
  </si>
  <si>
    <t>1.1.</t>
  </si>
  <si>
    <t>02</t>
  </si>
  <si>
    <t>1.2.</t>
  </si>
  <si>
    <t>04</t>
  </si>
  <si>
    <t>Национальная оборона</t>
  </si>
  <si>
    <t>03</t>
  </si>
  <si>
    <t>Национальная безопасность и правоохранительная деятельность</t>
  </si>
  <si>
    <t>Национальная экономика</t>
  </si>
  <si>
    <t>12</t>
  </si>
  <si>
    <t>Жилищно-коммунальное хозяйство</t>
  </si>
  <si>
    <t>05</t>
  </si>
  <si>
    <t xml:space="preserve">Благоустройство </t>
  </si>
  <si>
    <t>Культура, кинематография</t>
  </si>
  <si>
    <t>08</t>
  </si>
  <si>
    <t xml:space="preserve">Культура </t>
  </si>
  <si>
    <t>11</t>
  </si>
  <si>
    <t>Итого расходов</t>
  </si>
  <si>
    <t>1.</t>
  </si>
  <si>
    <t>Администрация Чемальского сельского поселения</t>
  </si>
  <si>
    <t>Функционирование высшего должностного лица субъекта РФ и муниципального образования</t>
  </si>
  <si>
    <t>121</t>
  </si>
  <si>
    <t>122</t>
  </si>
  <si>
    <t>Закупка товаров, работ, услуг в сфере информационно-коммуникационных технологий</t>
  </si>
  <si>
    <t>242</t>
  </si>
  <si>
    <t>Уплата налога на имущество организаций и земельного налога</t>
  </si>
  <si>
    <t>111</t>
  </si>
  <si>
    <t>1.3.</t>
  </si>
  <si>
    <t>1.4.</t>
  </si>
  <si>
    <t>244</t>
  </si>
  <si>
    <t>851</t>
  </si>
  <si>
    <t>1.5.</t>
  </si>
  <si>
    <t>1.6.</t>
  </si>
  <si>
    <t xml:space="preserve">Культура, кинематография </t>
  </si>
  <si>
    <t xml:space="preserve">Иные межбюджетные трансферты </t>
  </si>
  <si>
    <t>540</t>
  </si>
  <si>
    <t>Другие вопросы в области национальнальной безопасности и правоохранительной деятельности</t>
  </si>
  <si>
    <t>Иные выплаты персоналу государственных (муниципальных) органов, за исключением фонда оплаты труда</t>
  </si>
  <si>
    <t>10</t>
  </si>
  <si>
    <t>14</t>
  </si>
  <si>
    <t>Другие вопросы в области национальной безопасности и правоохранительной деятельности</t>
  </si>
  <si>
    <t>Субвенции на осуществление первичного воинского учета на территориях, где отсутствуют военные комиссариаты</t>
  </si>
  <si>
    <t>Глава муниципального образования</t>
  </si>
  <si>
    <t>99 0 00 01200</t>
  </si>
  <si>
    <t>Фонд оплаты труда государственных (муниципальных) органов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</si>
  <si>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</si>
  <si>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129</t>
  </si>
  <si>
    <t>Руководство и управление в сфере установленных функций  органов местного самоуправления</t>
  </si>
  <si>
    <t>Материально-техническое обеспечение администрации муниципального образования</t>
  </si>
  <si>
    <t>99 0 А0 01100</t>
  </si>
  <si>
    <t>Расходы на выплаты по оплате труда работников  администрации муниципального образования</t>
  </si>
  <si>
    <t>99 0 А0 01110</t>
  </si>
  <si>
    <t>Расходы на обеспечение функций   администрации муниципального образования</t>
  </si>
  <si>
    <t>99 0 А0 01190</t>
  </si>
  <si>
    <t>Прочая закупка товаров, работ и услуг для обеспечения государственных (муниципальных) нужд</t>
  </si>
  <si>
    <t>Уплата прочих налогов, сборов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</si>
  <si>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</si>
  <si>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</si>
  <si>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01 2 05 00000</t>
  </si>
  <si>
    <t>Расходы на выплаты по оплате труда работников  физической культуры и сопрта</t>
  </si>
  <si>
    <t>119</t>
  </si>
  <si>
    <t>01 1 03 00000</t>
  </si>
  <si>
    <t>01 2 03 00000</t>
  </si>
  <si>
    <t>01 3 01 00000</t>
  </si>
  <si>
    <t xml:space="preserve">Физическая культура </t>
  </si>
  <si>
    <t>01 3 02 00000</t>
  </si>
  <si>
    <t>Материально – техническое обеспечение  работников  физической культуры и сопрта</t>
  </si>
  <si>
    <t>01 3 02 00100</t>
  </si>
  <si>
    <t>01 3 02 00110</t>
  </si>
  <si>
    <t>Итого</t>
  </si>
  <si>
    <t>0106</t>
  </si>
  <si>
    <t>0110200000</t>
  </si>
  <si>
    <t xml:space="preserve">  Перечисления другим бюджетам бюджетной системы Российской Федерации</t>
  </si>
  <si>
    <t>99 0 00 51180</t>
  </si>
  <si>
    <t>тыс. рублей</t>
  </si>
  <si>
    <t>КОД</t>
  </si>
  <si>
    <t>Наименование программы</t>
  </si>
  <si>
    <t xml:space="preserve"> «Комплексное совершенствование социально-экономических процессов муниципального образования  Чемальское  сельское поселение на 2015-2020 гг.»</t>
  </si>
  <si>
    <t>Субвенции бюджетам бюджетной системы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</si>
  <si>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</si>
  <si>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Сумма  на 2019г.</t>
  </si>
  <si>
    <t>01 3 02 00190</t>
  </si>
  <si>
    <t xml:space="preserve">Фонд оплаты труда учреждений
</t>
  </si>
  <si>
    <t xml:space="preserve">Взносы по обязательному социальному страхованию на выплаты по оплате труда работников и иные выплаты работникам учреждений
</t>
  </si>
  <si>
    <t xml:space="preserve">Прочая закупка товаров, работ и услуг для обеспечения государственных (муниципальных) нужд
</t>
  </si>
  <si>
    <t xml:space="preserve">Уплата прочих налогов, сборов </t>
  </si>
  <si>
    <t>Основное мероприятие "Обеспечение безопасности населения"</t>
  </si>
  <si>
    <t xml:space="preserve">Основное мероприятие "Профилактика терроризма и экстремизма, обеспечение межнационального и межконфессионального согласия, другие вопросы в области национальной безопасности" </t>
  </si>
  <si>
    <t>Основное мероприятие "Формирование эффективной системы управления и распоряжения муниципальным имуществом"</t>
  </si>
  <si>
    <t>Основное мероприятие "Обеспечение эффективного управления муниципальными финансами"</t>
  </si>
  <si>
    <t xml:space="preserve">Основное мероприятие "Повышение уровня благоустройства территории"   </t>
  </si>
  <si>
    <t>Основное мероприятие  "Сохранение и развитие местного народного творчества и культурно-досуговой деятельности"</t>
  </si>
  <si>
    <t>Основное мероприятие  "Развитие физической культуры и спорта"</t>
  </si>
  <si>
    <t>Расходы на обеспечение функций учреждений  физической культуры и сопрта</t>
  </si>
  <si>
    <t>01 2 04 00000</t>
  </si>
  <si>
    <t>01 2 0 400000</t>
  </si>
  <si>
    <t>Иные выплаты работникам казенных учреждений</t>
  </si>
  <si>
    <t>112</t>
  </si>
  <si>
    <t>Изменения (+;-)</t>
  </si>
  <si>
    <t>Резервные фонды</t>
  </si>
  <si>
    <t>0111</t>
  </si>
  <si>
    <t>Резервные средства</t>
  </si>
  <si>
    <t xml:space="preserve">Резервный фонд местной администрации     </t>
  </si>
  <si>
    <t>01 1 02 00000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</si>
  <si>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</si>
  <si>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0 00 0Ш200</t>
  </si>
  <si>
    <t>Приложение 1
к решению «О бюджете 
муниципального образования "Чемальское сельское поселение"
на 2019 год и на плановый 
период 2020 и 2021 годов»</t>
  </si>
  <si>
    <t>Источники финансирования дефицита  бюджета муниципального образования "Чемальское сельское поселение" на 2019год</t>
  </si>
  <si>
    <t>Приложение 5
к решению «О бюджете 
муниципального образования "Чемальское сельское поселение"
на 2019 год и на плановый 
период 2020и 2021 годов»</t>
  </si>
  <si>
    <t>Объем поступлений доходов в бюджет муниципального образования "Чемальское сельское поселение" в 2019 году</t>
  </si>
  <si>
    <t xml:space="preserve"> Распределение бюджетных ассигнований местного бюджета на реализацию муниципальных программ на 2019 год</t>
  </si>
  <si>
    <t>Сумма  на 2019 год</t>
  </si>
  <si>
    <t>Распределение
бюджетных ассигнований по разделам, подразделам классификации расходов бюджета муниципального образования "Чемальское сельское поселение"   на 2019 год</t>
  </si>
  <si>
    <t>Распределение бюджетных ассигнований по разделам, подразделам, целевым статьям (муниципальным) программам и непрограммным направлениям деятельности), группам (группам и подгруппам) видов расходов классификации расходов бюджета муниципального образования "Чемальское сельское поселение"  на 2019 год</t>
  </si>
  <si>
    <t>Ведомственная структура расходов бюджета муниципального образования "Чемальское сельское поселение"          на 2019 год</t>
  </si>
  <si>
    <t>2 02 35118 10 0000 150</t>
  </si>
  <si>
    <t>2 02 30000 00 0000 150</t>
  </si>
  <si>
    <t>Иные межбюджетные трансферты</t>
  </si>
  <si>
    <t>Прочие межбюджетные трансферты, передаваемые бюджетам сельских поселений</t>
  </si>
  <si>
    <t>Софинансирование расходов за счет средств
местного бюджета на выплату расходов по оплате труда работников  администрации муниципального образования</t>
  </si>
  <si>
    <t>99 0 A0 S8500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</si>
  <si>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</si>
  <si>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Софинансирование расходов за счет средств местного бюджета  на выплаты по оплате труда работников  физической культуры и сопрта</t>
  </si>
  <si>
    <t>01 3 02 S8500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</si>
  <si>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</si>
  <si>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</si>
  <si>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Основное мероприятия "Обеспечение безопасности населения"</t>
  </si>
  <si>
    <t>Прочая закупка товаров, работ, и услуг</t>
  </si>
  <si>
    <t>0309</t>
  </si>
  <si>
    <t>1586,0</t>
  </si>
  <si>
    <t>2 02 49999 10 0000 150</t>
  </si>
  <si>
    <t xml:space="preserve">2 02 40000 00 0000 150
</t>
  </si>
  <si>
    <t>2 02 29999 10 0000 150</t>
  </si>
  <si>
    <t>2 02 29999 00 0000 150</t>
  </si>
  <si>
    <t>Прочие субсидии</t>
  </si>
  <si>
    <t>Прочие субсидии бюджетам сельских поселений</t>
  </si>
  <si>
    <t>норма</t>
  </si>
  <si>
    <t>факт</t>
  </si>
  <si>
    <t>Повышение эффективности управления муниципальными финансами на проведение мероприятий по перераспределению земельного участка</t>
  </si>
  <si>
    <t>01 2 Р3 00000</t>
  </si>
  <si>
    <t>01 2 Р1 0Ш200</t>
  </si>
  <si>
    <t>01 2 03 48500</t>
  </si>
  <si>
    <t>субсидии на выполнение работ по благоустройству территории в рамках реализации проекта "Инициативы граждан"</t>
  </si>
  <si>
    <t>853</t>
  </si>
  <si>
    <t>Уплата иных платежей</t>
  </si>
  <si>
    <t>01 3 02 00001</t>
  </si>
  <si>
    <t xml:space="preserve"> Массовый спорт</t>
  </si>
  <si>
    <t>Софинансирование расходных обязательств, связанных с обеспечением условий для развития на территории поселения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поселения</t>
  </si>
  <si>
    <t>01 2 Р3 00001</t>
  </si>
  <si>
    <t xml:space="preserve">Основное мероприятие "Повышение уровня благоустройства территории"   за счет средств резервного фонда  МО "Чемальский район"  </t>
  </si>
  <si>
    <t xml:space="preserve">Основное мероприятие "Повышение уровня благоустройства территории"   за счет средств  МО "Чемальский район" </t>
  </si>
  <si>
    <t>01 2 Р1 00001</t>
  </si>
  <si>
    <t>4601</t>
  </si>
  <si>
    <t>1102</t>
  </si>
  <si>
    <t>2000,00</t>
  </si>
  <si>
    <t>Приложение 6
к решению «О бюджете 
муниципального образования "Чемальское сельское поселение"
на 2019 год и на плановый 
период 2020и 2021 годов»</t>
  </si>
  <si>
    <t>Приложение  7
к решению «О бюджете 
муниципального образования "Чемальское сельское поселение"
на 2019 год и на плановый 
период 2020 и 2021 годов»</t>
  </si>
  <si>
    <t>Приложение 8
к решению «О бюджете 
муниципального образования "Чемальское сельское поселение"
на 2019 год и на плановый 
период 2020 и 2021 годов»</t>
  </si>
  <si>
    <t>Приложение 9
к решению «О бюджете 
муниципального образования "Чемальское сельское поселение"
на 2019 год и на плановый 
период 2020 и 2021 годов»</t>
  </si>
  <si>
    <t>заиграев</t>
  </si>
  <si>
    <t>ярцев</t>
  </si>
  <si>
    <t>кондратьева</t>
  </si>
  <si>
    <t>казанцев</t>
  </si>
  <si>
    <t>кикиченко</t>
  </si>
  <si>
    <t>медведева</t>
  </si>
  <si>
    <t>сумма для размещения</t>
  </si>
  <si>
    <t>Сумма  на 2019г. По бюджету</t>
  </si>
  <si>
    <t>договора ГПХ</t>
  </si>
  <si>
    <t>втом числе свет</t>
  </si>
</sst>
</file>

<file path=xl/styles.xml><?xml version="1.0" encoding="utf-8"?>
<styleSheet xmlns="http://schemas.openxmlformats.org/spreadsheetml/2006/main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_-* #,##0.0_р_._-;\-* #,##0.0_р_._-;_-* &quot;-&quot;??_р_._-;_-@_-"/>
    <numFmt numFmtId="168" formatCode="#,##0.0"/>
  </numFmts>
  <fonts count="45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Arial Cyr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Arial Cyr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Arial Cyr"/>
      <charset val="204"/>
    </font>
    <font>
      <b/>
      <i/>
      <sz val="10"/>
      <color indexed="8"/>
      <name val="Arial Cyr"/>
      <charset val="204"/>
    </font>
    <font>
      <i/>
      <sz val="10"/>
      <color indexed="8"/>
      <name val="Arial Cyr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0"/>
      <color indexed="8"/>
      <name val="Arial Cyr"/>
      <family val="2"/>
      <charset val="204"/>
    </font>
    <font>
      <sz val="14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name val="Arial Cyr"/>
      <charset val="204"/>
    </font>
    <font>
      <b/>
      <i/>
      <sz val="14"/>
      <name val="Arial Cyr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Arial Cy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10.5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36" fillId="0" borderId="1">
      <alignment horizontal="left" wrapText="1"/>
    </xf>
    <xf numFmtId="0" fontId="21" fillId="0" borderId="0" applyNumberFormat="0" applyFont="0" applyFill="0" applyBorder="0" applyAlignment="0" applyProtection="0">
      <alignment vertical="top"/>
    </xf>
    <xf numFmtId="0" fontId="2" fillId="0" borderId="0"/>
    <xf numFmtId="0" fontId="22" fillId="0" borderId="0">
      <alignment vertical="top"/>
    </xf>
    <xf numFmtId="0" fontId="37" fillId="0" borderId="0"/>
    <xf numFmtId="0" fontId="3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41" fillId="0" borderId="0"/>
  </cellStyleXfs>
  <cellXfs count="249">
    <xf numFmtId="0" fontId="0" fillId="0" borderId="0" xfId="0"/>
    <xf numFmtId="0" fontId="4" fillId="0" borderId="0" xfId="0" applyFont="1" applyFill="1"/>
    <xf numFmtId="165" fontId="4" fillId="0" borderId="0" xfId="9" applyFont="1" applyFill="1"/>
    <xf numFmtId="0" fontId="0" fillId="0" borderId="0" xfId="0" applyAlignment="1"/>
    <xf numFmtId="0" fontId="4" fillId="0" borderId="0" xfId="0" applyFont="1" applyFill="1" applyAlignment="1">
      <alignment horizontal="right"/>
    </xf>
    <xf numFmtId="165" fontId="4" fillId="0" borderId="0" xfId="9" applyFont="1" applyFill="1" applyAlignment="1">
      <alignment horizontal="right"/>
    </xf>
    <xf numFmtId="165" fontId="4" fillId="0" borderId="0" xfId="9" applyFont="1" applyFill="1" applyAlignment="1">
      <alignment horizontal="center"/>
    </xf>
    <xf numFmtId="0" fontId="7" fillId="0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justify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justify"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12" fillId="0" borderId="0" xfId="0" applyFont="1" applyAlignment="1">
      <alignment wrapText="1"/>
    </xf>
    <xf numFmtId="0" fontId="17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49" fontId="9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4" fillId="0" borderId="0" xfId="0" applyFont="1"/>
    <xf numFmtId="0" fontId="4" fillId="0" borderId="0" xfId="0" applyFont="1" applyAlignment="1">
      <alignment horizontal="center" vertical="top" wrapText="1"/>
    </xf>
    <xf numFmtId="0" fontId="7" fillId="0" borderId="3" xfId="0" applyFont="1" applyFill="1" applyBorder="1"/>
    <xf numFmtId="0" fontId="8" fillId="0" borderId="3" xfId="0" applyFont="1" applyFill="1" applyBorder="1" applyAlignment="1">
      <alignment horizontal="center" vertical="center" wrapText="1"/>
    </xf>
    <xf numFmtId="165" fontId="8" fillId="0" borderId="3" xfId="9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top"/>
    </xf>
    <xf numFmtId="49" fontId="7" fillId="0" borderId="3" xfId="0" applyNumberFormat="1" applyFont="1" applyFill="1" applyBorder="1" applyAlignment="1">
      <alignment vertical="top"/>
    </xf>
    <xf numFmtId="165" fontId="8" fillId="0" borderId="3" xfId="9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justify" vertical="top"/>
    </xf>
    <xf numFmtId="0" fontId="7" fillId="0" borderId="3" xfId="0" applyFont="1" applyFill="1" applyBorder="1" applyAlignment="1">
      <alignment horizontal="justify" vertical="top"/>
    </xf>
    <xf numFmtId="0" fontId="8" fillId="0" borderId="3" xfId="0" applyFont="1" applyFill="1" applyBorder="1" applyAlignment="1">
      <alignment vertical="top" wrapText="1"/>
    </xf>
    <xf numFmtId="0" fontId="8" fillId="0" borderId="0" xfId="0" applyFont="1" applyFill="1"/>
    <xf numFmtId="0" fontId="25" fillId="0" borderId="3" xfId="0" applyFont="1" applyFill="1" applyBorder="1" applyAlignment="1">
      <alignment horizontal="justify" vertical="top" wrapText="1"/>
    </xf>
    <xf numFmtId="0" fontId="8" fillId="0" borderId="3" xfId="6" applyFont="1" applyFill="1" applyBorder="1" applyAlignment="1">
      <alignment horizontal="justify" vertical="top"/>
    </xf>
    <xf numFmtId="0" fontId="7" fillId="0" borderId="3" xfId="6" applyFont="1" applyFill="1" applyBorder="1" applyAlignment="1">
      <alignment horizontal="justify" vertical="top"/>
    </xf>
    <xf numFmtId="0" fontId="8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wrapText="1"/>
    </xf>
    <xf numFmtId="165" fontId="7" fillId="0" borderId="0" xfId="9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 wrapText="1"/>
    </xf>
    <xf numFmtId="165" fontId="26" fillId="0" borderId="0" xfId="9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165" fontId="8" fillId="0" borderId="0" xfId="9" applyFont="1" applyFill="1" applyBorder="1" applyAlignment="1">
      <alignment horizontal="center" wrapText="1"/>
    </xf>
    <xf numFmtId="0" fontId="7" fillId="0" borderId="0" xfId="0" applyFont="1" applyFill="1" applyBorder="1"/>
    <xf numFmtId="165" fontId="7" fillId="0" borderId="0" xfId="9" applyFont="1" applyFill="1" applyBorder="1" applyAlignment="1">
      <alignment horizontal="center"/>
    </xf>
    <xf numFmtId="165" fontId="7" fillId="0" borderId="0" xfId="9" applyFont="1" applyFill="1" applyAlignment="1">
      <alignment horizontal="center"/>
    </xf>
    <xf numFmtId="0" fontId="7" fillId="0" borderId="0" xfId="0" applyFont="1"/>
    <xf numFmtId="0" fontId="7" fillId="0" borderId="3" xfId="0" applyFont="1" applyBorder="1" applyAlignment="1">
      <alignment horizontal="center" vertical="center" wrapText="1"/>
    </xf>
    <xf numFmtId="0" fontId="8" fillId="0" borderId="0" xfId="0" applyFont="1"/>
    <xf numFmtId="0" fontId="28" fillId="0" borderId="0" xfId="0" applyFont="1"/>
    <xf numFmtId="0" fontId="29" fillId="0" borderId="0" xfId="0" applyFont="1"/>
    <xf numFmtId="0" fontId="29" fillId="0" borderId="0" xfId="0" applyFont="1" applyBorder="1"/>
    <xf numFmtId="0" fontId="7" fillId="0" borderId="3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31" fillId="0" borderId="0" xfId="0" applyFont="1" applyFill="1"/>
    <xf numFmtId="0" fontId="30" fillId="0" borderId="0" xfId="0" applyFont="1" applyFill="1"/>
    <xf numFmtId="0" fontId="24" fillId="0" borderId="0" xfId="0" applyFont="1" applyFill="1"/>
    <xf numFmtId="0" fontId="7" fillId="0" borderId="3" xfId="0" applyFont="1" applyFill="1" applyBorder="1" applyAlignment="1">
      <alignment wrapText="1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13" fillId="0" borderId="0" xfId="0" applyFont="1" applyFill="1"/>
    <xf numFmtId="49" fontId="7" fillId="0" borderId="3" xfId="0" applyNumberFormat="1" applyFont="1" applyFill="1" applyBorder="1" applyAlignment="1">
      <alignment horizontal="center" vertical="center" wrapText="1"/>
    </xf>
    <xf numFmtId="0" fontId="32" fillId="0" borderId="4" xfId="0" applyFont="1" applyFill="1" applyBorder="1"/>
    <xf numFmtId="0" fontId="33" fillId="0" borderId="4" xfId="0" applyFont="1" applyFill="1" applyBorder="1"/>
    <xf numFmtId="0" fontId="33" fillId="0" borderId="5" xfId="0" applyFont="1" applyFill="1" applyBorder="1"/>
    <xf numFmtId="0" fontId="32" fillId="0" borderId="5" xfId="0" applyFont="1" applyFill="1" applyBorder="1"/>
    <xf numFmtId="0" fontId="32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49" fontId="8" fillId="0" borderId="3" xfId="9" applyNumberFormat="1" applyFont="1" applyFill="1" applyBorder="1" applyAlignment="1">
      <alignment horizontal="center" vertical="top"/>
    </xf>
    <xf numFmtId="49" fontId="7" fillId="0" borderId="3" xfId="9" applyNumberFormat="1" applyFont="1" applyFill="1" applyBorder="1" applyAlignment="1">
      <alignment horizontal="center" vertical="top" wrapText="1"/>
    </xf>
    <xf numFmtId="49" fontId="9" fillId="0" borderId="3" xfId="0" applyNumberFormat="1" applyFont="1" applyFill="1" applyBorder="1" applyAlignment="1">
      <alignment horizontal="left" vertical="center"/>
    </xf>
    <xf numFmtId="166" fontId="9" fillId="0" borderId="3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top" wrapText="1"/>
    </xf>
    <xf numFmtId="166" fontId="9" fillId="0" borderId="7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justify" vertical="center" wrapText="1"/>
    </xf>
    <xf numFmtId="166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49" fontId="14" fillId="0" borderId="3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/>
    <xf numFmtId="0" fontId="14" fillId="0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horizontal="justify" vertical="top" wrapText="1"/>
    </xf>
    <xf numFmtId="0" fontId="9" fillId="0" borderId="9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/>
    </xf>
    <xf numFmtId="0" fontId="24" fillId="0" borderId="0" xfId="0" applyFont="1" applyBorder="1"/>
    <xf numFmtId="166" fontId="9" fillId="0" borderId="0" xfId="0" quotePrefix="1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49" fontId="9" fillId="0" borderId="0" xfId="0" applyNumberFormat="1" applyFont="1" applyBorder="1" applyAlignment="1">
      <alignment horizontal="center" wrapText="1"/>
    </xf>
    <xf numFmtId="0" fontId="7" fillId="0" borderId="0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wrapText="1"/>
    </xf>
    <xf numFmtId="0" fontId="7" fillId="0" borderId="0" xfId="0" applyFont="1" applyBorder="1"/>
    <xf numFmtId="1" fontId="7" fillId="0" borderId="0" xfId="0" applyNumberFormat="1" applyFont="1" applyFill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wrapText="1"/>
    </xf>
    <xf numFmtId="49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/>
    <xf numFmtId="49" fontId="7" fillId="0" borderId="3" xfId="0" applyNumberFormat="1" applyFont="1" applyBorder="1" applyAlignment="1">
      <alignment horizontal="center" vertical="center" wrapText="1"/>
    </xf>
    <xf numFmtId="2" fontId="7" fillId="0" borderId="0" xfId="0" applyNumberFormat="1" applyFont="1" applyBorder="1"/>
    <xf numFmtId="166" fontId="2" fillId="0" borderId="0" xfId="0" applyNumberFormat="1" applyFont="1" applyBorder="1" applyAlignment="1">
      <alignment horizontal="center" vertical="top"/>
    </xf>
    <xf numFmtId="0" fontId="4" fillId="0" borderId="3" xfId="0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2" fontId="31" fillId="0" borderId="0" xfId="0" applyNumberFormat="1" applyFont="1" applyFill="1"/>
    <xf numFmtId="0" fontId="0" fillId="0" borderId="0" xfId="0"/>
    <xf numFmtId="166" fontId="7" fillId="0" borderId="3" xfId="0" applyNumberFormat="1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/>
    </xf>
    <xf numFmtId="166" fontId="7" fillId="0" borderId="3" xfId="0" applyNumberFormat="1" applyFont="1" applyFill="1" applyBorder="1" applyAlignment="1">
      <alignment horizontal="center"/>
    </xf>
    <xf numFmtId="0" fontId="7" fillId="0" borderId="3" xfId="1" applyNumberFormat="1" applyFont="1" applyFill="1" applyBorder="1" applyProtection="1">
      <alignment horizontal="left" wrapText="1"/>
    </xf>
    <xf numFmtId="166" fontId="4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1" fillId="0" borderId="0" xfId="0" applyFont="1" applyFill="1" applyBorder="1"/>
    <xf numFmtId="0" fontId="24" fillId="0" borderId="0" xfId="0" applyFont="1" applyFill="1" applyBorder="1"/>
    <xf numFmtId="0" fontId="0" fillId="0" borderId="0" xfId="0"/>
    <xf numFmtId="0" fontId="38" fillId="0" borderId="3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left" vertical="center" wrapText="1"/>
    </xf>
    <xf numFmtId="168" fontId="38" fillId="2" borderId="3" xfId="11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vertical="center"/>
    </xf>
    <xf numFmtId="168" fontId="39" fillId="2" borderId="3" xfId="11" applyNumberFormat="1" applyFont="1" applyFill="1" applyBorder="1" applyAlignment="1">
      <alignment horizontal="center" vertical="center" wrapText="1"/>
    </xf>
    <xf numFmtId="166" fontId="9" fillId="0" borderId="0" xfId="0" applyNumberFormat="1" applyFont="1" applyAlignment="1">
      <alignment horizontal="left" vertical="center" wrapText="1"/>
    </xf>
    <xf numFmtId="166" fontId="24" fillId="0" borderId="0" xfId="0" applyNumberFormat="1" applyFont="1" applyBorder="1"/>
    <xf numFmtId="0" fontId="17" fillId="0" borderId="0" xfId="0" applyFont="1" applyFill="1" applyBorder="1" applyAlignment="1">
      <alignment horizontal="right"/>
    </xf>
    <xf numFmtId="49" fontId="27" fillId="0" borderId="3" xfId="0" applyNumberFormat="1" applyFont="1" applyFill="1" applyBorder="1" applyAlignment="1">
      <alignment horizontal="left" wrapText="1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vertical="top" wrapText="1"/>
    </xf>
    <xf numFmtId="49" fontId="14" fillId="0" borderId="0" xfId="0" applyNumberFormat="1" applyFont="1" applyFill="1" applyAlignment="1">
      <alignment horizontal="center" vertical="top" wrapText="1"/>
    </xf>
    <xf numFmtId="0" fontId="16" fillId="0" borderId="0" xfId="0" applyFont="1" applyFill="1"/>
    <xf numFmtId="0" fontId="18" fillId="0" borderId="0" xfId="0" applyFont="1" applyFill="1"/>
    <xf numFmtId="0" fontId="5" fillId="0" borderId="3" xfId="0" applyFont="1" applyFill="1" applyBorder="1" applyAlignment="1">
      <alignment vertical="center" wrapText="1"/>
    </xf>
    <xf numFmtId="14" fontId="5" fillId="0" borderId="3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left" wrapText="1"/>
    </xf>
    <xf numFmtId="0" fontId="34" fillId="0" borderId="3" xfId="0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top" wrapText="1"/>
    </xf>
    <xf numFmtId="0" fontId="27" fillId="0" borderId="3" xfId="0" applyNumberFormat="1" applyFont="1" applyFill="1" applyBorder="1" applyAlignment="1">
      <alignment horizontal="left" wrapText="1"/>
    </xf>
    <xf numFmtId="49" fontId="4" fillId="0" borderId="3" xfId="0" applyNumberFormat="1" applyFont="1" applyFill="1" applyBorder="1" applyAlignment="1">
      <alignment horizontal="left" wrapText="1"/>
    </xf>
    <xf numFmtId="0" fontId="35" fillId="0" borderId="3" xfId="0" applyFont="1" applyFill="1" applyBorder="1" applyAlignment="1">
      <alignment vertical="center" wrapText="1"/>
    </xf>
    <xf numFmtId="2" fontId="4" fillId="0" borderId="3" xfId="0" applyNumberFormat="1" applyFont="1" applyFill="1" applyBorder="1" applyAlignment="1">
      <alignment vertical="center" wrapText="1"/>
    </xf>
    <xf numFmtId="0" fontId="20" fillId="0" borderId="0" xfId="0" applyFont="1" applyFill="1"/>
    <xf numFmtId="166" fontId="18" fillId="0" borderId="0" xfId="0" applyNumberFormat="1" applyFont="1" applyFill="1"/>
    <xf numFmtId="0" fontId="19" fillId="0" borderId="0" xfId="0" applyFont="1" applyFill="1"/>
    <xf numFmtId="166" fontId="12" fillId="0" borderId="0" xfId="0" applyNumberFormat="1" applyFont="1" applyFill="1" applyBorder="1" applyAlignment="1">
      <alignment horizontal="center"/>
    </xf>
    <xf numFmtId="0" fontId="25" fillId="0" borderId="0" xfId="0" applyFont="1" applyFill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vertical="top" wrapText="1"/>
    </xf>
    <xf numFmtId="49" fontId="9" fillId="0" borderId="0" xfId="0" applyNumberFormat="1" applyFont="1" applyFill="1" applyAlignment="1">
      <alignment horizontal="center" vertical="top" wrapText="1"/>
    </xf>
    <xf numFmtId="0" fontId="0" fillId="0" borderId="0" xfId="0" applyFont="1" applyFill="1"/>
    <xf numFmtId="0" fontId="12" fillId="0" borderId="0" xfId="0" applyFont="1" applyFill="1" applyBorder="1" applyAlignment="1">
      <alignment horizontal="center"/>
    </xf>
    <xf numFmtId="0" fontId="40" fillId="0" borderId="0" xfId="0" applyFont="1" applyFill="1"/>
    <xf numFmtId="0" fontId="0" fillId="0" borderId="0" xfId="0" applyFont="1" applyFill="1" applyBorder="1"/>
    <xf numFmtId="166" fontId="4" fillId="0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9" fillId="0" borderId="0" xfId="0" applyNumberFormat="1" applyFont="1" applyFill="1" applyAlignment="1">
      <alignment horizontal="center" vertical="top" wrapText="1"/>
    </xf>
    <xf numFmtId="2" fontId="7" fillId="0" borderId="0" xfId="0" applyNumberFormat="1" applyFont="1" applyFill="1" applyBorder="1" applyAlignment="1">
      <alignment horizontal="center" wrapText="1"/>
    </xf>
    <xf numFmtId="166" fontId="9" fillId="0" borderId="8" xfId="0" applyNumberFormat="1" applyFont="1" applyFill="1" applyBorder="1" applyAlignment="1">
      <alignment horizontal="center" vertical="center" wrapText="1"/>
    </xf>
    <xf numFmtId="166" fontId="9" fillId="0" borderId="6" xfId="0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wrapText="1"/>
    </xf>
    <xf numFmtId="0" fontId="7" fillId="0" borderId="3" xfId="1" applyNumberFormat="1" applyFont="1" applyFill="1" applyBorder="1" applyAlignment="1" applyProtection="1">
      <alignment wrapText="1"/>
    </xf>
    <xf numFmtId="0" fontId="12" fillId="0" borderId="0" xfId="0" applyFont="1" applyFill="1" applyBorder="1" applyAlignment="1">
      <alignment horizontal="right"/>
    </xf>
    <xf numFmtId="0" fontId="15" fillId="0" borderId="0" xfId="0" applyFont="1" applyFill="1" applyAlignment="1">
      <alignment horizontal="right" wrapText="1"/>
    </xf>
    <xf numFmtId="166" fontId="31" fillId="0" borderId="0" xfId="0" applyNumberFormat="1" applyFont="1" applyFill="1"/>
    <xf numFmtId="2" fontId="0" fillId="0" borderId="0" xfId="0" applyNumberFormat="1"/>
    <xf numFmtId="49" fontId="0" fillId="0" borderId="0" xfId="0" applyNumberFormat="1" applyFont="1" applyFill="1"/>
    <xf numFmtId="166" fontId="24" fillId="0" borderId="0" xfId="0" applyNumberFormat="1" applyFont="1" applyFill="1"/>
    <xf numFmtId="0" fontId="4" fillId="0" borderId="3" xfId="1" applyNumberFormat="1" applyFont="1" applyFill="1" applyBorder="1" applyProtection="1">
      <alignment horizontal="left" wrapText="1"/>
    </xf>
    <xf numFmtId="0" fontId="4" fillId="0" borderId="3" xfId="0" applyFont="1" applyFill="1" applyBorder="1" applyAlignment="1">
      <alignment horizontal="justify" vertical="top" wrapText="1"/>
    </xf>
    <xf numFmtId="0" fontId="4" fillId="0" borderId="3" xfId="0" applyFont="1" applyFill="1" applyBorder="1" applyAlignment="1">
      <alignment horizontal="center" vertical="center" wrapText="1"/>
    </xf>
    <xf numFmtId="166" fontId="9" fillId="0" borderId="3" xfId="0" applyNumberFormat="1" applyFont="1" applyFill="1" applyBorder="1" applyAlignment="1">
      <alignment horizontal="center" wrapText="1"/>
    </xf>
    <xf numFmtId="0" fontId="27" fillId="0" borderId="0" xfId="0" applyFont="1"/>
    <xf numFmtId="49" fontId="14" fillId="0" borderId="7" xfId="0" applyNumberFormat="1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166" fontId="9" fillId="0" borderId="7" xfId="0" applyNumberFormat="1" applyFont="1" applyFill="1" applyBorder="1" applyAlignment="1">
      <alignment horizontal="center" wrapText="1"/>
    </xf>
    <xf numFmtId="166" fontId="9" fillId="0" borderId="7" xfId="0" applyNumberFormat="1" applyFont="1" applyFill="1" applyBorder="1" applyAlignment="1">
      <alignment horizontal="center"/>
    </xf>
    <xf numFmtId="0" fontId="42" fillId="0" borderId="3" xfId="0" applyFont="1" applyBorder="1" applyAlignment="1">
      <alignment horizontal="justify" vertical="top" wrapText="1"/>
    </xf>
    <xf numFmtId="0" fontId="43" fillId="0" borderId="3" xfId="0" applyFont="1" applyFill="1" applyBorder="1" applyAlignment="1">
      <alignment vertical="center" wrapText="1"/>
    </xf>
    <xf numFmtId="49" fontId="44" fillId="0" borderId="3" xfId="0" applyNumberFormat="1" applyFont="1" applyFill="1" applyBorder="1" applyAlignment="1">
      <alignment horizontal="left" vertical="center" wrapText="1"/>
    </xf>
    <xf numFmtId="49" fontId="44" fillId="0" borderId="3" xfId="0" applyNumberFormat="1" applyFont="1" applyFill="1" applyBorder="1" applyAlignment="1">
      <alignment horizontal="center" vertical="center" wrapText="1"/>
    </xf>
    <xf numFmtId="166" fontId="44" fillId="0" borderId="3" xfId="0" applyNumberFormat="1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top" wrapText="1"/>
    </xf>
    <xf numFmtId="2" fontId="44" fillId="0" borderId="3" xfId="0" applyNumberFormat="1" applyFont="1" applyFill="1" applyBorder="1" applyAlignment="1">
      <alignment vertical="center" wrapText="1"/>
    </xf>
    <xf numFmtId="49" fontId="44" fillId="0" borderId="3" xfId="0" applyNumberFormat="1" applyFont="1" applyFill="1" applyBorder="1" applyAlignment="1">
      <alignment horizontal="left" wrapText="1"/>
    </xf>
    <xf numFmtId="166" fontId="0" fillId="0" borderId="0" xfId="0" applyNumberFormat="1" applyFont="1" applyFill="1"/>
    <xf numFmtId="49" fontId="9" fillId="0" borderId="9" xfId="0" applyNumberFormat="1" applyFont="1" applyFill="1" applyBorder="1" applyAlignment="1">
      <alignment horizontal="left" vertical="center"/>
    </xf>
    <xf numFmtId="166" fontId="13" fillId="0" borderId="0" xfId="0" applyNumberFormat="1" applyFont="1" applyFill="1"/>
    <xf numFmtId="166" fontId="30" fillId="0" borderId="0" xfId="0" applyNumberFormat="1" applyFont="1" applyFill="1"/>
    <xf numFmtId="49" fontId="44" fillId="0" borderId="3" xfId="0" applyNumberFormat="1" applyFont="1" applyFill="1" applyBorder="1" applyAlignment="1">
      <alignment vertical="top" wrapText="1"/>
    </xf>
    <xf numFmtId="0" fontId="24" fillId="0" borderId="0" xfId="0" applyFont="1" applyFill="1" applyAlignment="1"/>
    <xf numFmtId="0" fontId="6" fillId="0" borderId="0" xfId="0" applyFont="1" applyFill="1" applyBorder="1" applyAlignment="1">
      <alignment horizontal="right"/>
    </xf>
    <xf numFmtId="0" fontId="15" fillId="0" borderId="0" xfId="0" applyFont="1" applyFill="1" applyAlignment="1">
      <alignment horizontal="right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wrapText="1"/>
    </xf>
    <xf numFmtId="0" fontId="8" fillId="0" borderId="0" xfId="0" applyFont="1" applyBorder="1" applyAlignment="1">
      <alignment horizontal="center" vertical="center" wrapText="1"/>
    </xf>
    <xf numFmtId="0" fontId="24" fillId="0" borderId="0" xfId="0" applyFont="1" applyAlignment="1"/>
    <xf numFmtId="0" fontId="4" fillId="0" borderId="0" xfId="0" applyFont="1" applyAlignment="1">
      <alignment horizontal="right" vertical="top" wrapText="1"/>
    </xf>
    <xf numFmtId="0" fontId="5" fillId="2" borderId="0" xfId="0" applyFont="1" applyFill="1" applyBorder="1" applyAlignment="1">
      <alignment horizontal="center" vertical="center" wrapText="1"/>
    </xf>
    <xf numFmtId="167" fontId="4" fillId="2" borderId="2" xfId="11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7" fontId="8" fillId="2" borderId="10" xfId="11" applyNumberFormat="1" applyFont="1" applyFill="1" applyBorder="1" applyAlignment="1">
      <alignment horizontal="center" vertical="center" wrapText="1"/>
    </xf>
    <xf numFmtId="167" fontId="8" fillId="2" borderId="7" xfId="11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8" fillId="0" borderId="0" xfId="0" applyFont="1" applyFill="1" applyAlignment="1">
      <alignment horizontal="center" vertical="top" wrapText="1"/>
    </xf>
    <xf numFmtId="0" fontId="24" fillId="0" borderId="0" xfId="0" applyFont="1" applyFill="1" applyAlignment="1"/>
    <xf numFmtId="0" fontId="12" fillId="0" borderId="0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/>
    </xf>
    <xf numFmtId="0" fontId="15" fillId="0" borderId="0" xfId="0" applyFont="1" applyFill="1" applyAlignment="1">
      <alignment horizontal="right" wrapText="1"/>
    </xf>
    <xf numFmtId="49" fontId="20" fillId="0" borderId="0" xfId="0" applyNumberFormat="1" applyFont="1" applyFill="1"/>
    <xf numFmtId="49" fontId="19" fillId="0" borderId="0" xfId="0" applyNumberFormat="1" applyFont="1" applyFill="1"/>
    <xf numFmtId="49" fontId="16" fillId="0" borderId="0" xfId="0" applyNumberFormat="1" applyFont="1" applyFill="1"/>
    <xf numFmtId="49" fontId="18" fillId="0" borderId="0" xfId="0" applyNumberFormat="1" applyFont="1" applyFill="1"/>
  </cellXfs>
  <cellStyles count="13">
    <cellStyle name="Excel Built-in Normal" xfId="12"/>
    <cellStyle name="xl73" xfId="1"/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_источники" xfId="6"/>
    <cellStyle name="Тысячи [0]_перечис.11" xfId="7"/>
    <cellStyle name="Тысячи_перечис.11" xfId="8"/>
    <cellStyle name="Финансовый" xfId="9" builtinId="3"/>
    <cellStyle name="Финансовый 2" xfId="10"/>
    <cellStyle name="Финансовый 3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53"/>
  <sheetViews>
    <sheetView view="pageBreakPreview" topLeftCell="A13" zoomScale="80" zoomScaleNormal="75" zoomScaleSheetLayoutView="80" workbookViewId="0">
      <selection activeCell="M25" sqref="M25"/>
    </sheetView>
  </sheetViews>
  <sheetFormatPr defaultRowHeight="15.75"/>
  <cols>
    <col min="1" max="1" width="69.5703125" style="1" customWidth="1"/>
    <col min="2" max="2" width="29.5703125" style="1" customWidth="1"/>
    <col min="3" max="3" width="34.28515625" style="2" customWidth="1"/>
    <col min="4" max="9" width="0" style="1" hidden="1" customWidth="1"/>
    <col min="10" max="16384" width="9.140625" style="1"/>
  </cols>
  <sheetData>
    <row r="1" spans="1:9" ht="102.75" customHeight="1">
      <c r="B1" s="223" t="s">
        <v>225</v>
      </c>
      <c r="C1" s="223"/>
      <c r="D1" s="223"/>
      <c r="E1" s="223"/>
      <c r="F1" s="223"/>
      <c r="G1" s="223"/>
      <c r="H1" s="223"/>
      <c r="I1" s="223"/>
    </row>
    <row r="2" spans="1:9" ht="56.25" customHeight="1">
      <c r="A2" s="222" t="s">
        <v>226</v>
      </c>
      <c r="B2" s="222"/>
      <c r="C2" s="222"/>
    </row>
    <row r="3" spans="1:9" ht="19.149999999999999" customHeight="1">
      <c r="B3" s="4"/>
      <c r="C3" s="5" t="s">
        <v>71</v>
      </c>
    </row>
    <row r="4" spans="1:9" s="7" customFormat="1" ht="37.5">
      <c r="A4" s="32"/>
      <c r="B4" s="33" t="s">
        <v>13</v>
      </c>
      <c r="C4" s="34" t="s">
        <v>14</v>
      </c>
    </row>
    <row r="5" spans="1:9" s="7" customFormat="1" ht="18.75">
      <c r="A5" s="35" t="s">
        <v>0</v>
      </c>
      <c r="B5" s="36"/>
      <c r="C5" s="83" t="str">
        <f>C6</f>
        <v>1586,0</v>
      </c>
      <c r="D5" s="37">
        <v>395978.2</v>
      </c>
      <c r="E5" s="37">
        <v>395978.2</v>
      </c>
      <c r="F5" s="37">
        <v>395978.2</v>
      </c>
      <c r="G5" s="37">
        <v>395978.2</v>
      </c>
      <c r="H5" s="37">
        <v>395978.2</v>
      </c>
      <c r="I5" s="37">
        <v>395978.2</v>
      </c>
    </row>
    <row r="6" spans="1:9" s="7" customFormat="1" ht="37.5">
      <c r="A6" s="38" t="s">
        <v>1</v>
      </c>
      <c r="B6" s="76" t="s">
        <v>83</v>
      </c>
      <c r="C6" s="83" t="str">
        <f>C8</f>
        <v>1586,0</v>
      </c>
      <c r="D6" s="37" t="e">
        <f t="shared" ref="D6:I6" si="0">D9+D14+D19</f>
        <v>#REF!</v>
      </c>
      <c r="E6" s="37" t="e">
        <f t="shared" si="0"/>
        <v>#REF!</v>
      </c>
      <c r="F6" s="37" t="e">
        <f t="shared" si="0"/>
        <v>#REF!</v>
      </c>
      <c r="G6" s="37" t="e">
        <f t="shared" si="0"/>
        <v>#REF!</v>
      </c>
      <c r="H6" s="37" t="e">
        <f t="shared" si="0"/>
        <v>#REF!</v>
      </c>
      <c r="I6" s="37" t="e">
        <f t="shared" si="0"/>
        <v>#REF!</v>
      </c>
    </row>
    <row r="7" spans="1:9" s="7" customFormat="1" ht="18.75">
      <c r="A7" s="39" t="s">
        <v>2</v>
      </c>
      <c r="B7" s="36"/>
      <c r="C7" s="83"/>
      <c r="D7" s="37"/>
      <c r="E7" s="37"/>
      <c r="F7" s="37"/>
      <c r="G7" s="37"/>
      <c r="H7" s="37"/>
      <c r="I7" s="37"/>
    </row>
    <row r="8" spans="1:9" s="7" customFormat="1" ht="37.5">
      <c r="A8" s="40" t="s">
        <v>72</v>
      </c>
      <c r="B8" s="76" t="s">
        <v>81</v>
      </c>
      <c r="C8" s="83" t="s">
        <v>248</v>
      </c>
      <c r="D8" s="37" t="e">
        <f>#REF!</f>
        <v>#REF!</v>
      </c>
      <c r="E8" s="37" t="e">
        <f>#REF!</f>
        <v>#REF!</v>
      </c>
      <c r="F8" s="37" t="e">
        <f>#REF!</f>
        <v>#REF!</v>
      </c>
      <c r="G8" s="37" t="e">
        <f>#REF!</f>
        <v>#REF!</v>
      </c>
      <c r="H8" s="37" t="e">
        <f>#REF!</f>
        <v>#REF!</v>
      </c>
      <c r="I8" s="37" t="e">
        <f>#REF!</f>
        <v>#REF!</v>
      </c>
    </row>
    <row r="9" spans="1:9" s="41" customFormat="1" ht="37.5">
      <c r="A9" s="38" t="s">
        <v>3</v>
      </c>
      <c r="B9" s="76" t="s">
        <v>82</v>
      </c>
      <c r="C9" s="83"/>
      <c r="D9" s="37" t="e">
        <f t="shared" ref="D9:I9" si="1">D10-D12</f>
        <v>#REF!</v>
      </c>
      <c r="E9" s="37" t="e">
        <f t="shared" si="1"/>
        <v>#REF!</v>
      </c>
      <c r="F9" s="37" t="e">
        <f t="shared" si="1"/>
        <v>#REF!</v>
      </c>
      <c r="G9" s="37" t="e">
        <f t="shared" si="1"/>
        <v>#REF!</v>
      </c>
      <c r="H9" s="37" t="e">
        <f t="shared" si="1"/>
        <v>#REF!</v>
      </c>
      <c r="I9" s="37" t="e">
        <f t="shared" si="1"/>
        <v>#REF!</v>
      </c>
    </row>
    <row r="10" spans="1:9" s="7" customFormat="1" ht="37.5">
      <c r="A10" s="42" t="s">
        <v>4</v>
      </c>
      <c r="B10" s="76" t="s">
        <v>82</v>
      </c>
      <c r="C10" s="83">
        <v>0</v>
      </c>
      <c r="D10" s="37" t="e">
        <f t="shared" ref="D10:I10" si="2">D11</f>
        <v>#REF!</v>
      </c>
      <c r="E10" s="37" t="e">
        <f t="shared" si="2"/>
        <v>#REF!</v>
      </c>
      <c r="F10" s="37" t="e">
        <f t="shared" si="2"/>
        <v>#REF!</v>
      </c>
      <c r="G10" s="37" t="e">
        <f t="shared" si="2"/>
        <v>#REF!</v>
      </c>
      <c r="H10" s="37" t="e">
        <f t="shared" si="2"/>
        <v>#REF!</v>
      </c>
      <c r="I10" s="37" t="e">
        <f t="shared" si="2"/>
        <v>#REF!</v>
      </c>
    </row>
    <row r="11" spans="1:9" s="7" customFormat="1" ht="56.25">
      <c r="A11" s="39" t="s">
        <v>73</v>
      </c>
      <c r="B11" s="76" t="s">
        <v>84</v>
      </c>
      <c r="C11" s="83">
        <v>0</v>
      </c>
      <c r="D11" s="37" t="e">
        <f>D13+#REF!+D18-D16-D19</f>
        <v>#REF!</v>
      </c>
      <c r="E11" s="37" t="e">
        <f>E13+#REF!+E18-E16-E19</f>
        <v>#REF!</v>
      </c>
      <c r="F11" s="37" t="e">
        <f>F13+#REF!+F18-F16-F19</f>
        <v>#REF!</v>
      </c>
      <c r="G11" s="37" t="e">
        <f>G13+#REF!+G18-G16-G19</f>
        <v>#REF!</v>
      </c>
      <c r="H11" s="37" t="e">
        <f>H13+#REF!+H18-H16-H19</f>
        <v>#REF!</v>
      </c>
      <c r="I11" s="37" t="e">
        <f>I13+#REF!+I18-I16-I19</f>
        <v>#REF!</v>
      </c>
    </row>
    <row r="12" spans="1:9" s="7" customFormat="1" ht="37.5">
      <c r="A12" s="39" t="s">
        <v>6</v>
      </c>
      <c r="B12" s="76" t="s">
        <v>85</v>
      </c>
      <c r="C12" s="83">
        <v>0</v>
      </c>
      <c r="D12" s="37">
        <f t="shared" ref="D12:I12" si="3">D13</f>
        <v>160000</v>
      </c>
      <c r="E12" s="37">
        <f t="shared" si="3"/>
        <v>160000</v>
      </c>
      <c r="F12" s="37">
        <f t="shared" si="3"/>
        <v>160000</v>
      </c>
      <c r="G12" s="37">
        <f t="shared" si="3"/>
        <v>160000</v>
      </c>
      <c r="H12" s="37">
        <f t="shared" si="3"/>
        <v>160000</v>
      </c>
      <c r="I12" s="37">
        <f t="shared" si="3"/>
        <v>160000</v>
      </c>
    </row>
    <row r="13" spans="1:9" s="7" customFormat="1" ht="37.5">
      <c r="A13" s="39" t="s">
        <v>15</v>
      </c>
      <c r="B13" s="76" t="s">
        <v>86</v>
      </c>
      <c r="C13" s="83">
        <v>0</v>
      </c>
      <c r="D13" s="37">
        <v>160000</v>
      </c>
      <c r="E13" s="37">
        <v>160000</v>
      </c>
      <c r="F13" s="37">
        <v>160000</v>
      </c>
      <c r="G13" s="37">
        <v>160000</v>
      </c>
      <c r="H13" s="37">
        <v>160000</v>
      </c>
      <c r="I13" s="37">
        <v>160000</v>
      </c>
    </row>
    <row r="14" spans="1:9" s="41" customFormat="1" ht="37.5">
      <c r="A14" s="38" t="s">
        <v>7</v>
      </c>
      <c r="B14" s="76" t="s">
        <v>87</v>
      </c>
      <c r="C14" s="83">
        <v>0</v>
      </c>
      <c r="D14" s="37">
        <f t="shared" ref="D14:I14" si="4">D15-D17</f>
        <v>-4978.640000000014</v>
      </c>
      <c r="E14" s="37">
        <f t="shared" si="4"/>
        <v>-4978.640000000014</v>
      </c>
      <c r="F14" s="37">
        <f t="shared" si="4"/>
        <v>-4978.640000000014</v>
      </c>
      <c r="G14" s="37">
        <f t="shared" si="4"/>
        <v>-4978.640000000014</v>
      </c>
      <c r="H14" s="37">
        <f t="shared" si="4"/>
        <v>-4978.640000000014</v>
      </c>
      <c r="I14" s="37">
        <f t="shared" si="4"/>
        <v>-4978.640000000014</v>
      </c>
    </row>
    <row r="15" spans="1:9" s="7" customFormat="1" ht="37.5">
      <c r="A15" s="39" t="s">
        <v>5</v>
      </c>
      <c r="B15" s="76" t="s">
        <v>90</v>
      </c>
      <c r="C15" s="83">
        <v>0</v>
      </c>
      <c r="D15" s="37">
        <f t="shared" ref="D15:I15" si="5">D16</f>
        <v>250000</v>
      </c>
      <c r="E15" s="37">
        <f t="shared" si="5"/>
        <v>250000</v>
      </c>
      <c r="F15" s="37">
        <f t="shared" si="5"/>
        <v>250000</v>
      </c>
      <c r="G15" s="37">
        <f t="shared" si="5"/>
        <v>250000</v>
      </c>
      <c r="H15" s="37">
        <f t="shared" si="5"/>
        <v>250000</v>
      </c>
      <c r="I15" s="37">
        <f t="shared" si="5"/>
        <v>250000</v>
      </c>
    </row>
    <row r="16" spans="1:9" s="7" customFormat="1" ht="37.5">
      <c r="A16" s="39" t="s">
        <v>16</v>
      </c>
      <c r="B16" s="76" t="s">
        <v>91</v>
      </c>
      <c r="C16" s="83">
        <v>0</v>
      </c>
      <c r="D16" s="37">
        <v>250000</v>
      </c>
      <c r="E16" s="37">
        <v>250000</v>
      </c>
      <c r="F16" s="37">
        <v>250000</v>
      </c>
      <c r="G16" s="37">
        <v>250000</v>
      </c>
      <c r="H16" s="37">
        <v>250000</v>
      </c>
      <c r="I16" s="37">
        <v>250000</v>
      </c>
    </row>
    <row r="17" spans="1:9" s="7" customFormat="1" ht="56.25">
      <c r="A17" s="39" t="s">
        <v>8</v>
      </c>
      <c r="B17" s="76" t="s">
        <v>88</v>
      </c>
      <c r="C17" s="83">
        <v>0</v>
      </c>
      <c r="D17" s="37">
        <f t="shared" ref="D17:I17" si="6">D18</f>
        <v>254978.64</v>
      </c>
      <c r="E17" s="37">
        <f t="shared" si="6"/>
        <v>254978.64</v>
      </c>
      <c r="F17" s="37">
        <f t="shared" si="6"/>
        <v>254978.64</v>
      </c>
      <c r="G17" s="37">
        <f t="shared" si="6"/>
        <v>254978.64</v>
      </c>
      <c r="H17" s="37">
        <f t="shared" si="6"/>
        <v>254978.64</v>
      </c>
      <c r="I17" s="37">
        <f t="shared" si="6"/>
        <v>254978.64</v>
      </c>
    </row>
    <row r="18" spans="1:9" s="7" customFormat="1" ht="56.25">
      <c r="A18" s="39" t="s">
        <v>17</v>
      </c>
      <c r="B18" s="76" t="s">
        <v>89</v>
      </c>
      <c r="C18" s="83">
        <v>0</v>
      </c>
      <c r="D18" s="37">
        <f t="shared" ref="D18:I18" si="7">4978.64+250000</f>
        <v>254978.64</v>
      </c>
      <c r="E18" s="37">
        <f t="shared" si="7"/>
        <v>254978.64</v>
      </c>
      <c r="F18" s="37">
        <f t="shared" si="7"/>
        <v>254978.64</v>
      </c>
      <c r="G18" s="37">
        <f t="shared" si="7"/>
        <v>254978.64</v>
      </c>
      <c r="H18" s="37">
        <f t="shared" si="7"/>
        <v>254978.64</v>
      </c>
      <c r="I18" s="37">
        <f t="shared" si="7"/>
        <v>254978.64</v>
      </c>
    </row>
    <row r="19" spans="1:9" s="41" customFormat="1" ht="37.5">
      <c r="A19" s="38" t="s">
        <v>11</v>
      </c>
      <c r="B19" s="77" t="s">
        <v>92</v>
      </c>
      <c r="C19" s="83">
        <v>0</v>
      </c>
      <c r="D19" s="37" t="e">
        <f t="shared" ref="D19:I19" si="8">D20+D23</f>
        <v>#REF!</v>
      </c>
      <c r="E19" s="37" t="e">
        <f t="shared" si="8"/>
        <v>#REF!</v>
      </c>
      <c r="F19" s="37" t="e">
        <f t="shared" si="8"/>
        <v>#REF!</v>
      </c>
      <c r="G19" s="37" t="e">
        <f t="shared" si="8"/>
        <v>#REF!</v>
      </c>
      <c r="H19" s="37" t="e">
        <f t="shared" si="8"/>
        <v>#REF!</v>
      </c>
      <c r="I19" s="37" t="e">
        <f t="shared" si="8"/>
        <v>#REF!</v>
      </c>
    </row>
    <row r="20" spans="1:9" s="7" customFormat="1" ht="37.5">
      <c r="A20" s="43" t="s">
        <v>9</v>
      </c>
      <c r="B20" s="78" t="s">
        <v>93</v>
      </c>
      <c r="C20" s="83">
        <v>0</v>
      </c>
      <c r="D20" s="37">
        <f t="shared" ref="D20:I20" si="9">D22</f>
        <v>87537</v>
      </c>
      <c r="E20" s="37">
        <f t="shared" si="9"/>
        <v>87537</v>
      </c>
      <c r="F20" s="37">
        <f t="shared" si="9"/>
        <v>87537</v>
      </c>
      <c r="G20" s="37">
        <f t="shared" si="9"/>
        <v>87537</v>
      </c>
      <c r="H20" s="37">
        <f t="shared" si="9"/>
        <v>87537</v>
      </c>
      <c r="I20" s="37">
        <f t="shared" si="9"/>
        <v>87537</v>
      </c>
    </row>
    <row r="21" spans="1:9" s="7" customFormat="1" ht="37.5">
      <c r="A21" s="44" t="s">
        <v>10</v>
      </c>
      <c r="B21" s="79" t="s">
        <v>94</v>
      </c>
      <c r="C21" s="83">
        <v>0</v>
      </c>
      <c r="D21" s="37">
        <f t="shared" ref="D21:I21" si="10">D22</f>
        <v>87537</v>
      </c>
      <c r="E21" s="37">
        <f t="shared" si="10"/>
        <v>87537</v>
      </c>
      <c r="F21" s="37">
        <f t="shared" si="10"/>
        <v>87537</v>
      </c>
      <c r="G21" s="37">
        <f t="shared" si="10"/>
        <v>87537</v>
      </c>
      <c r="H21" s="37">
        <f t="shared" si="10"/>
        <v>87537</v>
      </c>
      <c r="I21" s="37">
        <f t="shared" si="10"/>
        <v>87537</v>
      </c>
    </row>
    <row r="22" spans="1:9" s="7" customFormat="1" ht="56.25">
      <c r="A22" s="39" t="s">
        <v>18</v>
      </c>
      <c r="B22" s="80" t="s">
        <v>95</v>
      </c>
      <c r="C22" s="83"/>
      <c r="D22" s="37">
        <f t="shared" ref="D22:I22" si="11">66600+20937</f>
        <v>87537</v>
      </c>
      <c r="E22" s="37">
        <f t="shared" si="11"/>
        <v>87537</v>
      </c>
      <c r="F22" s="37">
        <f t="shared" si="11"/>
        <v>87537</v>
      </c>
      <c r="G22" s="37">
        <f t="shared" si="11"/>
        <v>87537</v>
      </c>
      <c r="H22" s="37">
        <f t="shared" si="11"/>
        <v>87537</v>
      </c>
      <c r="I22" s="37">
        <f t="shared" si="11"/>
        <v>87537</v>
      </c>
    </row>
    <row r="23" spans="1:9" s="7" customFormat="1" ht="37.5">
      <c r="A23" s="45" t="s">
        <v>12</v>
      </c>
      <c r="B23" s="81" t="s">
        <v>96</v>
      </c>
      <c r="C23" s="83">
        <v>0</v>
      </c>
      <c r="D23" s="37" t="e">
        <f>D24 -#REF!</f>
        <v>#REF!</v>
      </c>
      <c r="E23" s="37" t="e">
        <f>E24 -#REF!</f>
        <v>#REF!</v>
      </c>
      <c r="F23" s="37" t="e">
        <f>F24 -#REF!</f>
        <v>#REF!</v>
      </c>
      <c r="G23" s="37" t="e">
        <f>G24 -#REF!</f>
        <v>#REF!</v>
      </c>
      <c r="H23" s="37" t="e">
        <f>H24 -#REF!</f>
        <v>#REF!</v>
      </c>
      <c r="I23" s="37" t="e">
        <f>I24 -#REF!</f>
        <v>#REF!</v>
      </c>
    </row>
    <row r="24" spans="1:9" s="7" customFormat="1" ht="131.25">
      <c r="A24" s="46" t="s">
        <v>74</v>
      </c>
      <c r="B24" s="82" t="s">
        <v>97</v>
      </c>
      <c r="C24" s="84">
        <v>0</v>
      </c>
      <c r="D24" s="37" t="e">
        <f>#REF!+D25</f>
        <v>#REF!</v>
      </c>
      <c r="E24" s="37" t="e">
        <f>#REF!+E25</f>
        <v>#REF!</v>
      </c>
      <c r="F24" s="37" t="e">
        <f>#REF!+F25</f>
        <v>#REF!</v>
      </c>
      <c r="G24" s="37" t="e">
        <f>#REF!+G25</f>
        <v>#REF!</v>
      </c>
      <c r="H24" s="37" t="e">
        <f>#REF!+H25</f>
        <v>#REF!</v>
      </c>
      <c r="I24" s="37" t="e">
        <f>#REF!+I25</f>
        <v>#REF!</v>
      </c>
    </row>
    <row r="25" spans="1:9" s="7" customFormat="1" ht="112.5">
      <c r="A25" s="46" t="s">
        <v>19</v>
      </c>
      <c r="B25" s="82" t="s">
        <v>98</v>
      </c>
      <c r="C25" s="84">
        <v>0</v>
      </c>
      <c r="D25" s="37">
        <v>2800</v>
      </c>
      <c r="E25" s="37">
        <v>2800</v>
      </c>
      <c r="F25" s="37">
        <v>2800</v>
      </c>
      <c r="G25" s="37">
        <v>2800</v>
      </c>
      <c r="H25" s="37">
        <v>2800</v>
      </c>
      <c r="I25" s="37">
        <v>2800</v>
      </c>
    </row>
    <row r="26" spans="1:9" s="7" customFormat="1" ht="18.75">
      <c r="B26" s="47"/>
      <c r="C26" s="48"/>
    </row>
    <row r="27" spans="1:9" s="7" customFormat="1" ht="18.75">
      <c r="B27" s="47"/>
      <c r="C27" s="48"/>
    </row>
    <row r="28" spans="1:9" s="7" customFormat="1" ht="18.75">
      <c r="B28" s="47"/>
      <c r="C28" s="48"/>
    </row>
    <row r="29" spans="1:9" s="7" customFormat="1" ht="18.75">
      <c r="B29" s="47"/>
      <c r="C29" s="48"/>
    </row>
    <row r="30" spans="1:9" s="7" customFormat="1" ht="18.75">
      <c r="B30" s="49"/>
      <c r="C30" s="50"/>
    </row>
    <row r="31" spans="1:9" s="7" customFormat="1" ht="18.75">
      <c r="B31" s="47"/>
      <c r="C31" s="48"/>
    </row>
    <row r="32" spans="1:9" s="7" customFormat="1" ht="18.75">
      <c r="B32" s="47"/>
      <c r="C32" s="48"/>
    </row>
    <row r="33" spans="2:3" s="7" customFormat="1" ht="18.75">
      <c r="B33" s="51"/>
      <c r="C33" s="52"/>
    </row>
    <row r="34" spans="2:3" s="7" customFormat="1" ht="18.75">
      <c r="B34" s="47"/>
      <c r="C34" s="48"/>
    </row>
    <row r="35" spans="2:3" s="7" customFormat="1" ht="18.75">
      <c r="B35" s="47"/>
      <c r="C35" s="48"/>
    </row>
    <row r="36" spans="2:3" s="7" customFormat="1" ht="18.75">
      <c r="B36" s="51"/>
      <c r="C36" s="52"/>
    </row>
    <row r="37" spans="2:3" s="7" customFormat="1" ht="18.75">
      <c r="B37" s="47"/>
      <c r="C37" s="48"/>
    </row>
    <row r="38" spans="2:3" s="7" customFormat="1" ht="18.75">
      <c r="B38" s="47"/>
      <c r="C38" s="48"/>
    </row>
    <row r="39" spans="2:3" s="7" customFormat="1" ht="18.75">
      <c r="B39" s="47"/>
      <c r="C39" s="48"/>
    </row>
    <row r="40" spans="2:3" s="7" customFormat="1" ht="18.75">
      <c r="B40" s="47"/>
      <c r="C40" s="48"/>
    </row>
    <row r="41" spans="2:3" s="7" customFormat="1" ht="18.75">
      <c r="B41" s="53"/>
      <c r="C41" s="54"/>
    </row>
    <row r="42" spans="2:3" s="7" customFormat="1" ht="18.75">
      <c r="B42" s="53"/>
      <c r="C42" s="54"/>
    </row>
    <row r="43" spans="2:3" s="7" customFormat="1" ht="18.75">
      <c r="B43" s="53"/>
      <c r="C43" s="54"/>
    </row>
    <row r="44" spans="2:3" s="7" customFormat="1" ht="18.75">
      <c r="C44" s="55"/>
    </row>
    <row r="45" spans="2:3" s="7" customFormat="1" ht="18.75">
      <c r="C45" s="55"/>
    </row>
    <row r="46" spans="2:3" s="7" customFormat="1" ht="18.75">
      <c r="C46" s="55"/>
    </row>
    <row r="47" spans="2:3" s="7" customFormat="1" ht="18.75">
      <c r="C47" s="55"/>
    </row>
    <row r="48" spans="2:3" s="7" customFormat="1" ht="18.75">
      <c r="C48" s="55"/>
    </row>
    <row r="49" spans="3:3" s="7" customFormat="1" ht="18.75">
      <c r="C49" s="55"/>
    </row>
    <row r="50" spans="3:3" s="7" customFormat="1" ht="18.75">
      <c r="C50" s="55"/>
    </row>
    <row r="51" spans="3:3" s="7" customFormat="1" ht="18.75">
      <c r="C51" s="55"/>
    </row>
    <row r="52" spans="3:3" s="7" customFormat="1" ht="18.75">
      <c r="C52" s="55"/>
    </row>
    <row r="53" spans="3:3" s="7" customFormat="1" ht="18.75">
      <c r="C53" s="55"/>
    </row>
    <row r="54" spans="3:3" s="7" customFormat="1" ht="18.75">
      <c r="C54" s="55"/>
    </row>
    <row r="55" spans="3:3" s="7" customFormat="1" ht="18.75">
      <c r="C55" s="55"/>
    </row>
    <row r="56" spans="3:3" s="7" customFormat="1" ht="18.75">
      <c r="C56" s="55"/>
    </row>
    <row r="57" spans="3:3" s="7" customFormat="1" ht="18.75">
      <c r="C57" s="55"/>
    </row>
    <row r="58" spans="3:3" s="7" customFormat="1" ht="18.75">
      <c r="C58" s="55"/>
    </row>
    <row r="59" spans="3:3" s="7" customFormat="1" ht="18.75">
      <c r="C59" s="55"/>
    </row>
    <row r="60" spans="3:3" s="7" customFormat="1" ht="18.75">
      <c r="C60" s="55"/>
    </row>
    <row r="61" spans="3:3" s="7" customFormat="1" ht="18.75">
      <c r="C61" s="55"/>
    </row>
    <row r="62" spans="3:3" s="7" customFormat="1" ht="18.75">
      <c r="C62" s="55"/>
    </row>
    <row r="63" spans="3:3" s="7" customFormat="1" ht="18.75">
      <c r="C63" s="55"/>
    </row>
    <row r="64" spans="3:3" s="7" customFormat="1" ht="18.75">
      <c r="C64" s="55"/>
    </row>
    <row r="65" spans="3:3" s="7" customFormat="1" ht="18.75">
      <c r="C65" s="55"/>
    </row>
    <row r="66" spans="3:3" s="7" customFormat="1" ht="18.75">
      <c r="C66" s="55"/>
    </row>
    <row r="67" spans="3:3" s="7" customFormat="1" ht="18.75">
      <c r="C67" s="55"/>
    </row>
    <row r="68" spans="3:3" s="7" customFormat="1" ht="18.75">
      <c r="C68" s="55"/>
    </row>
    <row r="69" spans="3:3" s="7" customFormat="1" ht="18.75">
      <c r="C69" s="55"/>
    </row>
    <row r="70" spans="3:3" s="7" customFormat="1" ht="18.75">
      <c r="C70" s="55"/>
    </row>
    <row r="71" spans="3:3" s="7" customFormat="1" ht="18.75">
      <c r="C71" s="55"/>
    </row>
    <row r="72" spans="3:3" s="7" customFormat="1" ht="18.75">
      <c r="C72" s="55"/>
    </row>
    <row r="73" spans="3:3" s="7" customFormat="1" ht="18.75">
      <c r="C73" s="55"/>
    </row>
    <row r="74" spans="3:3" s="7" customFormat="1" ht="18.75">
      <c r="C74" s="55"/>
    </row>
    <row r="75" spans="3:3" s="7" customFormat="1" ht="18.75">
      <c r="C75" s="55"/>
    </row>
    <row r="76" spans="3:3" s="7" customFormat="1" ht="18.75">
      <c r="C76" s="55"/>
    </row>
    <row r="77" spans="3:3" s="7" customFormat="1" ht="18.75">
      <c r="C77" s="55"/>
    </row>
    <row r="78" spans="3:3" s="7" customFormat="1" ht="18.75">
      <c r="C78" s="55"/>
    </row>
    <row r="79" spans="3:3" s="7" customFormat="1" ht="18.75">
      <c r="C79" s="55"/>
    </row>
    <row r="80" spans="3:3" s="7" customFormat="1" ht="18.75">
      <c r="C80" s="55"/>
    </row>
    <row r="81" spans="3:3" s="7" customFormat="1" ht="18.75">
      <c r="C81" s="55"/>
    </row>
    <row r="82" spans="3:3" s="7" customFormat="1" ht="18.75">
      <c r="C82" s="55"/>
    </row>
    <row r="83" spans="3:3" s="7" customFormat="1" ht="18.75">
      <c r="C83" s="55"/>
    </row>
    <row r="84" spans="3:3" s="7" customFormat="1" ht="18.75">
      <c r="C84" s="55"/>
    </row>
    <row r="85" spans="3:3" s="7" customFormat="1" ht="18.75">
      <c r="C85" s="55"/>
    </row>
    <row r="86" spans="3:3" s="7" customFormat="1" ht="18.75">
      <c r="C86" s="55"/>
    </row>
    <row r="87" spans="3:3" s="7" customFormat="1" ht="18.75">
      <c r="C87" s="55"/>
    </row>
    <row r="88" spans="3:3" s="7" customFormat="1" ht="18.75">
      <c r="C88" s="55"/>
    </row>
    <row r="89" spans="3:3" s="7" customFormat="1" ht="18.75">
      <c r="C89" s="55"/>
    </row>
    <row r="90" spans="3:3" s="7" customFormat="1" ht="18.75">
      <c r="C90" s="55"/>
    </row>
    <row r="91" spans="3:3" s="7" customFormat="1" ht="18.75">
      <c r="C91" s="55"/>
    </row>
    <row r="92" spans="3:3" s="7" customFormat="1" ht="18.75">
      <c r="C92" s="55"/>
    </row>
    <row r="93" spans="3:3" s="7" customFormat="1" ht="18.75">
      <c r="C93" s="55"/>
    </row>
    <row r="94" spans="3:3" s="7" customFormat="1" ht="18.75">
      <c r="C94" s="55"/>
    </row>
    <row r="95" spans="3:3" s="7" customFormat="1" ht="18.75">
      <c r="C95" s="55"/>
    </row>
    <row r="96" spans="3:3" s="7" customFormat="1" ht="18.75">
      <c r="C96" s="55"/>
    </row>
    <row r="97" spans="3:3" s="7" customFormat="1" ht="18.75">
      <c r="C97" s="55"/>
    </row>
    <row r="98" spans="3:3" s="7" customFormat="1" ht="18.75">
      <c r="C98" s="55"/>
    </row>
    <row r="99" spans="3:3" s="7" customFormat="1" ht="18.75">
      <c r="C99" s="55"/>
    </row>
    <row r="100" spans="3:3" s="7" customFormat="1" ht="18.75">
      <c r="C100" s="55"/>
    </row>
    <row r="101" spans="3:3" s="7" customFormat="1" ht="18.75">
      <c r="C101" s="55"/>
    </row>
    <row r="102" spans="3:3" s="7" customFormat="1" ht="18.75">
      <c r="C102" s="55"/>
    </row>
    <row r="103" spans="3:3" s="7" customFormat="1" ht="18.75">
      <c r="C103" s="55"/>
    </row>
    <row r="104" spans="3:3" s="7" customFormat="1" ht="18.75">
      <c r="C104" s="55"/>
    </row>
    <row r="105" spans="3:3" s="7" customFormat="1" ht="18.75">
      <c r="C105" s="55"/>
    </row>
    <row r="106" spans="3:3" s="7" customFormat="1" ht="18.75">
      <c r="C106" s="55"/>
    </row>
    <row r="107" spans="3:3" s="7" customFormat="1" ht="18.75">
      <c r="C107" s="55"/>
    </row>
    <row r="108" spans="3:3" s="7" customFormat="1" ht="18.75">
      <c r="C108" s="55"/>
    </row>
    <row r="109" spans="3:3" s="7" customFormat="1" ht="18.75">
      <c r="C109" s="55"/>
    </row>
    <row r="110" spans="3:3" s="7" customFormat="1" ht="18.75">
      <c r="C110" s="55"/>
    </row>
    <row r="111" spans="3:3" s="7" customFormat="1" ht="18.75">
      <c r="C111" s="55"/>
    </row>
    <row r="112" spans="3:3" s="7" customFormat="1" ht="18.75">
      <c r="C112" s="55"/>
    </row>
    <row r="113" spans="3:3" s="7" customFormat="1" ht="18.75">
      <c r="C113" s="55"/>
    </row>
    <row r="114" spans="3:3" s="7" customFormat="1" ht="18.75">
      <c r="C114" s="55"/>
    </row>
    <row r="115" spans="3:3" s="7" customFormat="1" ht="18.75">
      <c r="C115" s="55"/>
    </row>
    <row r="116" spans="3:3" s="7" customFormat="1" ht="18.75">
      <c r="C116" s="55"/>
    </row>
    <row r="117" spans="3:3" s="7" customFormat="1" ht="18.75">
      <c r="C117" s="55"/>
    </row>
    <row r="118" spans="3:3" s="7" customFormat="1" ht="18.75">
      <c r="C118" s="55"/>
    </row>
    <row r="119" spans="3:3" s="7" customFormat="1" ht="18.75">
      <c r="C119" s="55"/>
    </row>
    <row r="120" spans="3:3" s="7" customFormat="1" ht="18.75">
      <c r="C120" s="55"/>
    </row>
    <row r="121" spans="3:3" s="7" customFormat="1" ht="18.75">
      <c r="C121" s="55"/>
    </row>
    <row r="122" spans="3:3" s="7" customFormat="1" ht="18.75">
      <c r="C122" s="55"/>
    </row>
    <row r="123" spans="3:3" s="7" customFormat="1" ht="18.75">
      <c r="C123" s="55"/>
    </row>
    <row r="124" spans="3:3" s="7" customFormat="1" ht="18.75">
      <c r="C124" s="55"/>
    </row>
    <row r="125" spans="3:3" s="7" customFormat="1" ht="18.75">
      <c r="C125" s="55"/>
    </row>
    <row r="126" spans="3:3" s="7" customFormat="1" ht="18.75">
      <c r="C126" s="55"/>
    </row>
    <row r="127" spans="3:3" s="7" customFormat="1" ht="18.75">
      <c r="C127" s="55"/>
    </row>
    <row r="128" spans="3:3" s="7" customFormat="1" ht="18.75">
      <c r="C128" s="55"/>
    </row>
    <row r="129" spans="3:3" s="7" customFormat="1" ht="18.75">
      <c r="C129" s="55"/>
    </row>
    <row r="130" spans="3:3" s="7" customFormat="1" ht="18.75">
      <c r="C130" s="55"/>
    </row>
    <row r="131" spans="3:3" s="7" customFormat="1" ht="18.75">
      <c r="C131" s="55"/>
    </row>
    <row r="132" spans="3:3" s="7" customFormat="1" ht="18.75">
      <c r="C132" s="55"/>
    </row>
    <row r="133" spans="3:3" s="7" customFormat="1" ht="18.75">
      <c r="C133" s="55"/>
    </row>
    <row r="134" spans="3:3" s="7" customFormat="1" ht="18.75">
      <c r="C134" s="55"/>
    </row>
    <row r="135" spans="3:3" s="7" customFormat="1" ht="18.75">
      <c r="C135" s="55"/>
    </row>
    <row r="136" spans="3:3" s="7" customFormat="1" ht="18.75">
      <c r="C136" s="55"/>
    </row>
    <row r="137" spans="3:3" s="7" customFormat="1" ht="18.75">
      <c r="C137" s="55"/>
    </row>
    <row r="138" spans="3:3" s="7" customFormat="1" ht="18.75">
      <c r="C138" s="55"/>
    </row>
    <row r="139" spans="3:3" s="7" customFormat="1" ht="18.75">
      <c r="C139" s="55"/>
    </row>
    <row r="140" spans="3:3" s="7" customFormat="1" ht="18.75">
      <c r="C140" s="55"/>
    </row>
    <row r="141" spans="3:3" s="7" customFormat="1" ht="18.75">
      <c r="C141" s="55"/>
    </row>
    <row r="142" spans="3:3" s="7" customFormat="1" ht="18.75">
      <c r="C142" s="55"/>
    </row>
    <row r="143" spans="3:3" s="7" customFormat="1" ht="18.75">
      <c r="C143" s="55"/>
    </row>
    <row r="144" spans="3:3" s="7" customFormat="1" ht="18.75">
      <c r="C144" s="55"/>
    </row>
    <row r="145" spans="3:3" s="7" customFormat="1" ht="18.75">
      <c r="C145" s="55"/>
    </row>
    <row r="146" spans="3:3" s="7" customFormat="1" ht="18.75">
      <c r="C146" s="55"/>
    </row>
    <row r="147" spans="3:3" s="7" customFormat="1" ht="18.75">
      <c r="C147" s="55"/>
    </row>
    <row r="148" spans="3:3">
      <c r="C148" s="6"/>
    </row>
    <row r="149" spans="3:3">
      <c r="C149" s="6"/>
    </row>
    <row r="150" spans="3:3">
      <c r="C150" s="6"/>
    </row>
    <row r="151" spans="3:3">
      <c r="C151" s="6"/>
    </row>
    <row r="152" spans="3:3">
      <c r="C152" s="6"/>
    </row>
    <row r="153" spans="3:3">
      <c r="C153" s="6"/>
    </row>
  </sheetData>
  <mergeCells count="2">
    <mergeCell ref="A2:C2"/>
    <mergeCell ref="B1:I1"/>
  </mergeCells>
  <phoneticPr fontId="3" type="noConversion"/>
  <pageMargins left="1.01" right="0.8" top="1" bottom="1" header="0.5" footer="0.5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zoomScaleSheetLayoutView="100" workbookViewId="0">
      <selection sqref="A1:E28"/>
    </sheetView>
  </sheetViews>
  <sheetFormatPr defaultRowHeight="12.75"/>
  <cols>
    <col min="1" max="1" width="17.42578125" customWidth="1"/>
    <col min="2" max="2" width="32.42578125" style="17" customWidth="1"/>
    <col min="3" max="3" width="56" style="20" customWidth="1"/>
    <col min="4" max="4" width="15.42578125" style="20" customWidth="1"/>
    <col min="5" max="5" width="19.5703125" style="17" customWidth="1"/>
  </cols>
  <sheetData>
    <row r="1" spans="1:5" s="8" customFormat="1" ht="102.75" customHeight="1">
      <c r="B1" s="10"/>
      <c r="C1" s="223" t="s">
        <v>227</v>
      </c>
      <c r="D1" s="223"/>
      <c r="E1" s="223"/>
    </row>
    <row r="2" spans="1:5" s="56" customFormat="1" ht="36.75" customHeight="1">
      <c r="A2" s="224" t="s">
        <v>228</v>
      </c>
      <c r="B2" s="225"/>
      <c r="C2" s="225"/>
      <c r="D2" s="225"/>
      <c r="E2" s="225"/>
    </row>
    <row r="3" spans="1:5" s="8" customFormat="1" ht="15.75">
      <c r="A3" s="11"/>
      <c r="B3" s="12"/>
      <c r="C3" s="13"/>
      <c r="D3" s="13"/>
      <c r="E3" s="14" t="s">
        <v>71</v>
      </c>
    </row>
    <row r="4" spans="1:5" s="56" customFormat="1" ht="56.25">
      <c r="A4" s="29" t="s">
        <v>21</v>
      </c>
      <c r="B4" s="29" t="s">
        <v>22</v>
      </c>
      <c r="C4" s="29" t="s">
        <v>20</v>
      </c>
      <c r="D4" s="174" t="s">
        <v>217</v>
      </c>
      <c r="E4" s="172" t="s">
        <v>199</v>
      </c>
    </row>
    <row r="5" spans="1:5" s="16" customFormat="1" ht="15.75">
      <c r="A5" s="28">
        <v>1</v>
      </c>
      <c r="B5" s="28">
        <v>2</v>
      </c>
      <c r="C5" s="15">
        <v>3</v>
      </c>
      <c r="D5" s="15"/>
      <c r="E5" s="173">
        <v>4</v>
      </c>
    </row>
    <row r="6" spans="1:5" s="56" customFormat="1" ht="18.75">
      <c r="A6" s="87" t="s">
        <v>100</v>
      </c>
      <c r="B6" s="88" t="s">
        <v>23</v>
      </c>
      <c r="C6" s="89" t="s">
        <v>101</v>
      </c>
      <c r="D6" s="186">
        <f>D7+D15</f>
        <v>0</v>
      </c>
      <c r="E6" s="90">
        <f>E7+E15</f>
        <v>10430.5</v>
      </c>
    </row>
    <row r="7" spans="1:5" s="56" customFormat="1" ht="18.75">
      <c r="A7" s="87"/>
      <c r="B7" s="88"/>
      <c r="C7" s="91" t="s">
        <v>102</v>
      </c>
      <c r="D7" s="90">
        <f>D8+D10+D12</f>
        <v>0</v>
      </c>
      <c r="E7" s="90">
        <f>E8+E10+E12</f>
        <v>10153</v>
      </c>
    </row>
    <row r="8" spans="1:5" s="58" customFormat="1" ht="18.75">
      <c r="A8" s="93" t="s">
        <v>103</v>
      </c>
      <c r="B8" s="93" t="s">
        <v>104</v>
      </c>
      <c r="C8" s="88" t="s">
        <v>105</v>
      </c>
      <c r="D8" s="92">
        <f>D9</f>
        <v>0</v>
      </c>
      <c r="E8" s="92">
        <f>E9</f>
        <v>1165.3</v>
      </c>
    </row>
    <row r="9" spans="1:5" s="56" customFormat="1" ht="18.75">
      <c r="A9" s="85" t="s">
        <v>103</v>
      </c>
      <c r="B9" s="94" t="s">
        <v>24</v>
      </c>
      <c r="C9" s="95" t="s">
        <v>25</v>
      </c>
      <c r="D9" s="86">
        <v>0</v>
      </c>
      <c r="E9" s="86">
        <v>1165.3</v>
      </c>
    </row>
    <row r="10" spans="1:5" s="56" customFormat="1" ht="18.75">
      <c r="A10" s="85" t="s">
        <v>103</v>
      </c>
      <c r="B10" s="94" t="s">
        <v>26</v>
      </c>
      <c r="C10" s="95" t="s">
        <v>27</v>
      </c>
      <c r="D10" s="86">
        <f>D11</f>
        <v>0</v>
      </c>
      <c r="E10" s="86">
        <f>E11</f>
        <v>93.6</v>
      </c>
    </row>
    <row r="11" spans="1:5" s="58" customFormat="1" ht="18.75">
      <c r="A11" s="85" t="s">
        <v>103</v>
      </c>
      <c r="B11" s="94" t="s">
        <v>28</v>
      </c>
      <c r="C11" s="96" t="s">
        <v>29</v>
      </c>
      <c r="D11" s="86">
        <f>0</f>
        <v>0</v>
      </c>
      <c r="E11" s="86">
        <v>93.6</v>
      </c>
    </row>
    <row r="12" spans="1:5" s="58" customFormat="1" ht="18.75">
      <c r="A12" s="85" t="s">
        <v>103</v>
      </c>
      <c r="B12" s="94" t="s">
        <v>30</v>
      </c>
      <c r="C12" s="95" t="s">
        <v>31</v>
      </c>
      <c r="D12" s="86">
        <f>D13+D14</f>
        <v>0</v>
      </c>
      <c r="E12" s="86">
        <f>E13+E14</f>
        <v>8894.1</v>
      </c>
    </row>
    <row r="13" spans="1:5" s="58" customFormat="1" ht="18.75">
      <c r="A13" s="85" t="s">
        <v>103</v>
      </c>
      <c r="B13" s="88" t="s">
        <v>106</v>
      </c>
      <c r="C13" s="82" t="s">
        <v>107</v>
      </c>
      <c r="D13" s="86">
        <v>0</v>
      </c>
      <c r="E13" s="86">
        <v>1399.2</v>
      </c>
    </row>
    <row r="14" spans="1:5" s="58" customFormat="1" ht="18.75">
      <c r="A14" s="85" t="s">
        <v>103</v>
      </c>
      <c r="B14" s="88" t="s">
        <v>108</v>
      </c>
      <c r="C14" s="82" t="s">
        <v>109</v>
      </c>
      <c r="D14" s="86">
        <f>E14-7494.9</f>
        <v>0</v>
      </c>
      <c r="E14" s="86">
        <v>7494.9</v>
      </c>
    </row>
    <row r="15" spans="1:5" s="58" customFormat="1" ht="18.75">
      <c r="A15" s="85"/>
      <c r="B15" s="88"/>
      <c r="C15" s="91" t="s">
        <v>32</v>
      </c>
      <c r="D15" s="86">
        <f>D16+D17</f>
        <v>0</v>
      </c>
      <c r="E15" s="86">
        <f>E16+E17</f>
        <v>277.5</v>
      </c>
    </row>
    <row r="16" spans="1:5" s="58" customFormat="1" ht="27">
      <c r="A16" s="85" t="s">
        <v>100</v>
      </c>
      <c r="B16" s="94" t="s">
        <v>33</v>
      </c>
      <c r="C16" s="95" t="s">
        <v>34</v>
      </c>
      <c r="D16" s="187">
        <f>E16-177.5</f>
        <v>0</v>
      </c>
      <c r="E16" s="86">
        <v>177.5</v>
      </c>
    </row>
    <row r="17" spans="1:6" s="59" customFormat="1" ht="25.5">
      <c r="A17" s="85" t="s">
        <v>99</v>
      </c>
      <c r="B17" s="98" t="s">
        <v>35</v>
      </c>
      <c r="C17" s="99" t="s">
        <v>110</v>
      </c>
      <c r="D17" s="86">
        <f>D18+D19</f>
        <v>0</v>
      </c>
      <c r="E17" s="92">
        <f>E18+E19</f>
        <v>100</v>
      </c>
    </row>
    <row r="18" spans="1:6" s="60" customFormat="1" ht="18.75">
      <c r="A18" s="85"/>
      <c r="B18" s="100" t="s">
        <v>111</v>
      </c>
      <c r="C18" s="101" t="s">
        <v>112</v>
      </c>
      <c r="D18" s="86">
        <f>50-E18</f>
        <v>0</v>
      </c>
      <c r="E18" s="92">
        <v>50</v>
      </c>
    </row>
    <row r="19" spans="1:6" s="60" customFormat="1" ht="18.75">
      <c r="A19" s="85" t="s">
        <v>99</v>
      </c>
      <c r="B19" s="100" t="s">
        <v>113</v>
      </c>
      <c r="C19" s="101" t="s">
        <v>114</v>
      </c>
      <c r="D19" s="86">
        <v>0</v>
      </c>
      <c r="E19" s="86">
        <v>50</v>
      </c>
      <c r="F19" s="61"/>
    </row>
    <row r="20" spans="1:6" s="60" customFormat="1" ht="18.75">
      <c r="A20" s="85" t="s">
        <v>99</v>
      </c>
      <c r="B20" s="94" t="s">
        <v>36</v>
      </c>
      <c r="C20" s="95" t="s">
        <v>115</v>
      </c>
      <c r="D20" s="86">
        <f t="shared" ref="D20" si="0">D21</f>
        <v>3015</v>
      </c>
      <c r="E20" s="86">
        <f>E21</f>
        <v>3939.4</v>
      </c>
      <c r="F20" s="61"/>
    </row>
    <row r="21" spans="1:6" s="60" customFormat="1" ht="25.5">
      <c r="A21" s="85" t="s">
        <v>99</v>
      </c>
      <c r="B21" s="102" t="s">
        <v>116</v>
      </c>
      <c r="C21" s="82" t="s">
        <v>37</v>
      </c>
      <c r="D21" s="86">
        <f>D24+D26+D22</f>
        <v>3015</v>
      </c>
      <c r="E21" s="86">
        <f>E24+E26+E22</f>
        <v>3939.4</v>
      </c>
      <c r="F21" s="61"/>
    </row>
    <row r="22" spans="1:6" s="60" customFormat="1" ht="18.75">
      <c r="A22" s="85" t="s">
        <v>100</v>
      </c>
      <c r="B22" s="214" t="s">
        <v>252</v>
      </c>
      <c r="C22" s="82" t="s">
        <v>253</v>
      </c>
      <c r="D22" s="86">
        <f>D23</f>
        <v>498</v>
      </c>
      <c r="E22" s="86">
        <f>E23</f>
        <v>498</v>
      </c>
      <c r="F22" s="61"/>
    </row>
    <row r="23" spans="1:6" s="60" customFormat="1" ht="18.75">
      <c r="A23" s="85" t="s">
        <v>99</v>
      </c>
      <c r="B23" s="214" t="s">
        <v>251</v>
      </c>
      <c r="C23" s="82" t="s">
        <v>254</v>
      </c>
      <c r="D23" s="86">
        <v>498</v>
      </c>
      <c r="E23" s="86">
        <v>498</v>
      </c>
      <c r="F23" s="61"/>
    </row>
    <row r="24" spans="1:6" s="60" customFormat="1" ht="25.5">
      <c r="A24" s="85" t="s">
        <v>100</v>
      </c>
      <c r="B24" s="94" t="s">
        <v>235</v>
      </c>
      <c r="C24" s="82" t="s">
        <v>197</v>
      </c>
      <c r="D24" s="86">
        <f>D25</f>
        <v>0</v>
      </c>
      <c r="E24" s="86">
        <f>E25</f>
        <v>306.8</v>
      </c>
      <c r="F24" s="61"/>
    </row>
    <row r="25" spans="1:6" s="56" customFormat="1" ht="38.25">
      <c r="A25" s="97" t="s">
        <v>99</v>
      </c>
      <c r="B25" s="88" t="s">
        <v>234</v>
      </c>
      <c r="C25" s="82" t="s">
        <v>198</v>
      </c>
      <c r="D25" s="86">
        <v>0</v>
      </c>
      <c r="E25" s="86">
        <v>306.8</v>
      </c>
    </row>
    <row r="26" spans="1:6" s="56" customFormat="1" ht="25.5">
      <c r="A26" s="97" t="s">
        <v>100</v>
      </c>
      <c r="B26" s="88" t="s">
        <v>250</v>
      </c>
      <c r="C26" s="205" t="s">
        <v>236</v>
      </c>
      <c r="D26" s="199">
        <f>D27</f>
        <v>2517</v>
      </c>
      <c r="E26" s="199">
        <f>E27</f>
        <v>3134.6</v>
      </c>
    </row>
    <row r="27" spans="1:6" s="56" customFormat="1" ht="18.75">
      <c r="A27" s="201" t="s">
        <v>99</v>
      </c>
      <c r="B27" s="202" t="s">
        <v>249</v>
      </c>
      <c r="C27" s="200" t="s">
        <v>237</v>
      </c>
      <c r="D27" s="203">
        <f>256+2261</f>
        <v>2517</v>
      </c>
      <c r="E27" s="204">
        <f>617.6+D27</f>
        <v>3134.6</v>
      </c>
    </row>
    <row r="28" spans="1:6" s="56" customFormat="1" ht="18.75">
      <c r="A28" s="85"/>
      <c r="B28" s="94"/>
      <c r="C28" s="95" t="s">
        <v>117</v>
      </c>
      <c r="D28" s="86">
        <f>D6+D20</f>
        <v>3015</v>
      </c>
      <c r="E28" s="86">
        <f>E6+E20</f>
        <v>14369.9</v>
      </c>
    </row>
    <row r="29" spans="1:6" ht="26.25" customHeight="1">
      <c r="A29" s="18"/>
      <c r="B29" s="19"/>
      <c r="C29" s="19"/>
      <c r="D29" s="19"/>
      <c r="E29" s="147"/>
    </row>
    <row r="30" spans="1:6">
      <c r="A30" s="18"/>
      <c r="F30" s="193"/>
    </row>
    <row r="31" spans="1:6">
      <c r="F31" s="193"/>
    </row>
  </sheetData>
  <mergeCells count="2">
    <mergeCell ref="A2:E2"/>
    <mergeCell ref="C1:E1"/>
  </mergeCells>
  <phoneticPr fontId="3" type="noConversion"/>
  <pageMargins left="0.62992125984251968" right="0.19685039370078741" top="0.51181102362204722" bottom="0.43307086614173229" header="0.51181102362204722" footer="0.43307086614173229"/>
  <pageSetup paperSize="9" scale="68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workbookViewId="0">
      <selection sqref="A1:D9"/>
    </sheetView>
  </sheetViews>
  <sheetFormatPr defaultRowHeight="12.75"/>
  <cols>
    <col min="1" max="1" width="9.140625" style="132"/>
    <col min="2" max="2" width="68" style="132" customWidth="1"/>
    <col min="3" max="3" width="19.42578125" style="141" customWidth="1"/>
    <col min="4" max="4" width="45.140625" style="132" customWidth="1"/>
    <col min="5" max="258" width="9.140625" style="132"/>
    <col min="259" max="259" width="42.85546875" style="132" customWidth="1"/>
    <col min="260" max="260" width="27" style="132" customWidth="1"/>
    <col min="261" max="514" width="9.140625" style="132"/>
    <col min="515" max="515" width="42.85546875" style="132" customWidth="1"/>
    <col min="516" max="516" width="27" style="132" customWidth="1"/>
    <col min="517" max="770" width="9.140625" style="132"/>
    <col min="771" max="771" width="42.85546875" style="132" customWidth="1"/>
    <col min="772" max="772" width="27" style="132" customWidth="1"/>
    <col min="773" max="1026" width="9.140625" style="132"/>
    <col min="1027" max="1027" width="42.85546875" style="132" customWidth="1"/>
    <col min="1028" max="1028" width="27" style="132" customWidth="1"/>
    <col min="1029" max="1282" width="9.140625" style="132"/>
    <col min="1283" max="1283" width="42.85546875" style="132" customWidth="1"/>
    <col min="1284" max="1284" width="27" style="132" customWidth="1"/>
    <col min="1285" max="1538" width="9.140625" style="132"/>
    <col min="1539" max="1539" width="42.85546875" style="132" customWidth="1"/>
    <col min="1540" max="1540" width="27" style="132" customWidth="1"/>
    <col min="1541" max="1794" width="9.140625" style="132"/>
    <col min="1795" max="1795" width="42.85546875" style="132" customWidth="1"/>
    <col min="1796" max="1796" width="27" style="132" customWidth="1"/>
    <col min="1797" max="2050" width="9.140625" style="132"/>
    <col min="2051" max="2051" width="42.85546875" style="132" customWidth="1"/>
    <col min="2052" max="2052" width="27" style="132" customWidth="1"/>
    <col min="2053" max="2306" width="9.140625" style="132"/>
    <col min="2307" max="2307" width="42.85546875" style="132" customWidth="1"/>
    <col min="2308" max="2308" width="27" style="132" customWidth="1"/>
    <col min="2309" max="2562" width="9.140625" style="132"/>
    <col min="2563" max="2563" width="42.85546875" style="132" customWidth="1"/>
    <col min="2564" max="2564" width="27" style="132" customWidth="1"/>
    <col min="2565" max="2818" width="9.140625" style="132"/>
    <col min="2819" max="2819" width="42.85546875" style="132" customWidth="1"/>
    <col min="2820" max="2820" width="27" style="132" customWidth="1"/>
    <col min="2821" max="3074" width="9.140625" style="132"/>
    <col min="3075" max="3075" width="42.85546875" style="132" customWidth="1"/>
    <col min="3076" max="3076" width="27" style="132" customWidth="1"/>
    <col min="3077" max="3330" width="9.140625" style="132"/>
    <col min="3331" max="3331" width="42.85546875" style="132" customWidth="1"/>
    <col min="3332" max="3332" width="27" style="132" customWidth="1"/>
    <col min="3333" max="3586" width="9.140625" style="132"/>
    <col min="3587" max="3587" width="42.85546875" style="132" customWidth="1"/>
    <col min="3588" max="3588" width="27" style="132" customWidth="1"/>
    <col min="3589" max="3842" width="9.140625" style="132"/>
    <col min="3843" max="3843" width="42.85546875" style="132" customWidth="1"/>
    <col min="3844" max="3844" width="27" style="132" customWidth="1"/>
    <col min="3845" max="4098" width="9.140625" style="132"/>
    <col min="4099" max="4099" width="42.85546875" style="132" customWidth="1"/>
    <col min="4100" max="4100" width="27" style="132" customWidth="1"/>
    <col min="4101" max="4354" width="9.140625" style="132"/>
    <col min="4355" max="4355" width="42.85546875" style="132" customWidth="1"/>
    <col min="4356" max="4356" width="27" style="132" customWidth="1"/>
    <col min="4357" max="4610" width="9.140625" style="132"/>
    <col min="4611" max="4611" width="42.85546875" style="132" customWidth="1"/>
    <col min="4612" max="4612" width="27" style="132" customWidth="1"/>
    <col min="4613" max="4866" width="9.140625" style="132"/>
    <col min="4867" max="4867" width="42.85546875" style="132" customWidth="1"/>
    <col min="4868" max="4868" width="27" style="132" customWidth="1"/>
    <col min="4869" max="5122" width="9.140625" style="132"/>
    <col min="5123" max="5123" width="42.85546875" style="132" customWidth="1"/>
    <col min="5124" max="5124" width="27" style="132" customWidth="1"/>
    <col min="5125" max="5378" width="9.140625" style="132"/>
    <col min="5379" max="5379" width="42.85546875" style="132" customWidth="1"/>
    <col min="5380" max="5380" width="27" style="132" customWidth="1"/>
    <col min="5381" max="5634" width="9.140625" style="132"/>
    <col min="5635" max="5635" width="42.85546875" style="132" customWidth="1"/>
    <col min="5636" max="5636" width="27" style="132" customWidth="1"/>
    <col min="5637" max="5890" width="9.140625" style="132"/>
    <col min="5891" max="5891" width="42.85546875" style="132" customWidth="1"/>
    <col min="5892" max="5892" width="27" style="132" customWidth="1"/>
    <col min="5893" max="6146" width="9.140625" style="132"/>
    <col min="6147" max="6147" width="42.85546875" style="132" customWidth="1"/>
    <col min="6148" max="6148" width="27" style="132" customWidth="1"/>
    <col min="6149" max="6402" width="9.140625" style="132"/>
    <col min="6403" max="6403" width="42.85546875" style="132" customWidth="1"/>
    <col min="6404" max="6404" width="27" style="132" customWidth="1"/>
    <col min="6405" max="6658" width="9.140625" style="132"/>
    <col min="6659" max="6659" width="42.85546875" style="132" customWidth="1"/>
    <col min="6660" max="6660" width="27" style="132" customWidth="1"/>
    <col min="6661" max="6914" width="9.140625" style="132"/>
    <col min="6915" max="6915" width="42.85546875" style="132" customWidth="1"/>
    <col min="6916" max="6916" width="27" style="132" customWidth="1"/>
    <col min="6917" max="7170" width="9.140625" style="132"/>
    <col min="7171" max="7171" width="42.85546875" style="132" customWidth="1"/>
    <col min="7172" max="7172" width="27" style="132" customWidth="1"/>
    <col min="7173" max="7426" width="9.140625" style="132"/>
    <col min="7427" max="7427" width="42.85546875" style="132" customWidth="1"/>
    <col min="7428" max="7428" width="27" style="132" customWidth="1"/>
    <col min="7429" max="7682" width="9.140625" style="132"/>
    <col min="7683" max="7683" width="42.85546875" style="132" customWidth="1"/>
    <col min="7684" max="7684" width="27" style="132" customWidth="1"/>
    <col min="7685" max="7938" width="9.140625" style="132"/>
    <col min="7939" max="7939" width="42.85546875" style="132" customWidth="1"/>
    <col min="7940" max="7940" width="27" style="132" customWidth="1"/>
    <col min="7941" max="8194" width="9.140625" style="132"/>
    <col min="8195" max="8195" width="42.85546875" style="132" customWidth="1"/>
    <col min="8196" max="8196" width="27" style="132" customWidth="1"/>
    <col min="8197" max="8450" width="9.140625" style="132"/>
    <col min="8451" max="8451" width="42.85546875" style="132" customWidth="1"/>
    <col min="8452" max="8452" width="27" style="132" customWidth="1"/>
    <col min="8453" max="8706" width="9.140625" style="132"/>
    <col min="8707" max="8707" width="42.85546875" style="132" customWidth="1"/>
    <col min="8708" max="8708" width="27" style="132" customWidth="1"/>
    <col min="8709" max="8962" width="9.140625" style="132"/>
    <col min="8963" max="8963" width="42.85546875" style="132" customWidth="1"/>
    <col min="8964" max="8964" width="27" style="132" customWidth="1"/>
    <col min="8965" max="9218" width="9.140625" style="132"/>
    <col min="9219" max="9219" width="42.85546875" style="132" customWidth="1"/>
    <col min="9220" max="9220" width="27" style="132" customWidth="1"/>
    <col min="9221" max="9474" width="9.140625" style="132"/>
    <col min="9475" max="9475" width="42.85546875" style="132" customWidth="1"/>
    <col min="9476" max="9476" width="27" style="132" customWidth="1"/>
    <col min="9477" max="9730" width="9.140625" style="132"/>
    <col min="9731" max="9731" width="42.85546875" style="132" customWidth="1"/>
    <col min="9732" max="9732" width="27" style="132" customWidth="1"/>
    <col min="9733" max="9986" width="9.140625" style="132"/>
    <col min="9987" max="9987" width="42.85546875" style="132" customWidth="1"/>
    <col min="9988" max="9988" width="27" style="132" customWidth="1"/>
    <col min="9989" max="10242" width="9.140625" style="132"/>
    <col min="10243" max="10243" width="42.85546875" style="132" customWidth="1"/>
    <col min="10244" max="10244" width="27" style="132" customWidth="1"/>
    <col min="10245" max="10498" width="9.140625" style="132"/>
    <col min="10499" max="10499" width="42.85546875" style="132" customWidth="1"/>
    <col min="10500" max="10500" width="27" style="132" customWidth="1"/>
    <col min="10501" max="10754" width="9.140625" style="132"/>
    <col min="10755" max="10755" width="42.85546875" style="132" customWidth="1"/>
    <col min="10756" max="10756" width="27" style="132" customWidth="1"/>
    <col min="10757" max="11010" width="9.140625" style="132"/>
    <col min="11011" max="11011" width="42.85546875" style="132" customWidth="1"/>
    <col min="11012" max="11012" width="27" style="132" customWidth="1"/>
    <col min="11013" max="11266" width="9.140625" style="132"/>
    <col min="11267" max="11267" width="42.85546875" style="132" customWidth="1"/>
    <col min="11268" max="11268" width="27" style="132" customWidth="1"/>
    <col min="11269" max="11522" width="9.140625" style="132"/>
    <col min="11523" max="11523" width="42.85546875" style="132" customWidth="1"/>
    <col min="11524" max="11524" width="27" style="132" customWidth="1"/>
    <col min="11525" max="11778" width="9.140625" style="132"/>
    <col min="11779" max="11779" width="42.85546875" style="132" customWidth="1"/>
    <col min="11780" max="11780" width="27" style="132" customWidth="1"/>
    <col min="11781" max="12034" width="9.140625" style="132"/>
    <col min="12035" max="12035" width="42.85546875" style="132" customWidth="1"/>
    <col min="12036" max="12036" width="27" style="132" customWidth="1"/>
    <col min="12037" max="12290" width="9.140625" style="132"/>
    <col min="12291" max="12291" width="42.85546875" style="132" customWidth="1"/>
    <col min="12292" max="12292" width="27" style="132" customWidth="1"/>
    <col min="12293" max="12546" width="9.140625" style="132"/>
    <col min="12547" max="12547" width="42.85546875" style="132" customWidth="1"/>
    <col min="12548" max="12548" width="27" style="132" customWidth="1"/>
    <col min="12549" max="12802" width="9.140625" style="132"/>
    <col min="12803" max="12803" width="42.85546875" style="132" customWidth="1"/>
    <col min="12804" max="12804" width="27" style="132" customWidth="1"/>
    <col min="12805" max="13058" width="9.140625" style="132"/>
    <col min="13059" max="13059" width="42.85546875" style="132" customWidth="1"/>
    <col min="13060" max="13060" width="27" style="132" customWidth="1"/>
    <col min="13061" max="13314" width="9.140625" style="132"/>
    <col min="13315" max="13315" width="42.85546875" style="132" customWidth="1"/>
    <col min="13316" max="13316" width="27" style="132" customWidth="1"/>
    <col min="13317" max="13570" width="9.140625" style="132"/>
    <col min="13571" max="13571" width="42.85546875" style="132" customWidth="1"/>
    <col min="13572" max="13572" width="27" style="132" customWidth="1"/>
    <col min="13573" max="13826" width="9.140625" style="132"/>
    <col min="13827" max="13827" width="42.85546875" style="132" customWidth="1"/>
    <col min="13828" max="13828" width="27" style="132" customWidth="1"/>
    <col min="13829" max="14082" width="9.140625" style="132"/>
    <col min="14083" max="14083" width="42.85546875" style="132" customWidth="1"/>
    <col min="14084" max="14084" width="27" style="132" customWidth="1"/>
    <col min="14085" max="14338" width="9.140625" style="132"/>
    <col min="14339" max="14339" width="42.85546875" style="132" customWidth="1"/>
    <col min="14340" max="14340" width="27" style="132" customWidth="1"/>
    <col min="14341" max="14594" width="9.140625" style="132"/>
    <col min="14595" max="14595" width="42.85546875" style="132" customWidth="1"/>
    <col min="14596" max="14596" width="27" style="132" customWidth="1"/>
    <col min="14597" max="14850" width="9.140625" style="132"/>
    <col min="14851" max="14851" width="42.85546875" style="132" customWidth="1"/>
    <col min="14852" max="14852" width="27" style="132" customWidth="1"/>
    <col min="14853" max="15106" width="9.140625" style="132"/>
    <col min="15107" max="15107" width="42.85546875" style="132" customWidth="1"/>
    <col min="15108" max="15108" width="27" style="132" customWidth="1"/>
    <col min="15109" max="15362" width="9.140625" style="132"/>
    <col min="15363" max="15363" width="42.85546875" style="132" customWidth="1"/>
    <col min="15364" max="15364" width="27" style="132" customWidth="1"/>
    <col min="15365" max="15618" width="9.140625" style="132"/>
    <col min="15619" max="15619" width="42.85546875" style="132" customWidth="1"/>
    <col min="15620" max="15620" width="27" style="132" customWidth="1"/>
    <col min="15621" max="15874" width="9.140625" style="132"/>
    <col min="15875" max="15875" width="42.85546875" style="132" customWidth="1"/>
    <col min="15876" max="15876" width="27" style="132" customWidth="1"/>
    <col min="15877" max="16130" width="9.140625" style="132"/>
    <col min="16131" max="16131" width="42.85546875" style="132" customWidth="1"/>
    <col min="16132" max="16132" width="27" style="132" customWidth="1"/>
    <col min="16133" max="16384" width="9.140625" style="132"/>
  </cols>
  <sheetData>
    <row r="1" spans="1:4" ht="17.25" customHeight="1">
      <c r="A1" s="226"/>
      <c r="B1" s="226"/>
      <c r="C1" s="226"/>
      <c r="D1" s="226"/>
    </row>
    <row r="2" spans="1:4" ht="84" customHeight="1">
      <c r="A2" s="223" t="s">
        <v>274</v>
      </c>
      <c r="B2" s="223"/>
      <c r="C2" s="223"/>
      <c r="D2" s="223"/>
    </row>
    <row r="3" spans="1:4" ht="18.75" customHeight="1">
      <c r="A3" s="3"/>
      <c r="B3" s="3"/>
      <c r="C3" s="3"/>
      <c r="D3" s="3"/>
    </row>
    <row r="4" spans="1:4" ht="39" customHeight="1">
      <c r="A4" s="227" t="s">
        <v>229</v>
      </c>
      <c r="B4" s="227"/>
      <c r="C4" s="227"/>
      <c r="D4" s="227"/>
    </row>
    <row r="5" spans="1:4" ht="15" customHeight="1">
      <c r="A5" s="228" t="s">
        <v>193</v>
      </c>
      <c r="B5" s="228"/>
      <c r="C5" s="228"/>
      <c r="D5" s="228"/>
    </row>
    <row r="6" spans="1:4" ht="37.5" customHeight="1">
      <c r="A6" s="229" t="s">
        <v>194</v>
      </c>
      <c r="B6" s="231" t="s">
        <v>195</v>
      </c>
      <c r="C6" s="235" t="s">
        <v>217</v>
      </c>
      <c r="D6" s="233" t="s">
        <v>230</v>
      </c>
    </row>
    <row r="7" spans="1:4" ht="18.75" customHeight="1">
      <c r="A7" s="230"/>
      <c r="B7" s="232"/>
      <c r="C7" s="236"/>
      <c r="D7" s="234"/>
    </row>
    <row r="8" spans="1:4" ht="75">
      <c r="A8" s="142" t="s">
        <v>119</v>
      </c>
      <c r="B8" s="143" t="s">
        <v>196</v>
      </c>
      <c r="C8" s="144">
        <v>4551</v>
      </c>
      <c r="D8" s="144">
        <v>12169</v>
      </c>
    </row>
    <row r="9" spans="1:4" ht="18.75">
      <c r="A9" s="145"/>
      <c r="B9" s="145" t="s">
        <v>188</v>
      </c>
      <c r="C9" s="146">
        <f>SUM(C8:C8)</f>
        <v>4551</v>
      </c>
      <c r="D9" s="146">
        <f>SUM(D8:D8)</f>
        <v>12169</v>
      </c>
    </row>
  </sheetData>
  <mergeCells count="8">
    <mergeCell ref="A1:D1"/>
    <mergeCell ref="A2:D2"/>
    <mergeCell ref="A4:D4"/>
    <mergeCell ref="A5:D5"/>
    <mergeCell ref="A6:A7"/>
    <mergeCell ref="B6:B7"/>
    <mergeCell ref="D6:D7"/>
    <mergeCell ref="C6:C7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7"/>
  <sheetViews>
    <sheetView zoomScale="90" zoomScaleNormal="90" zoomScaleSheetLayoutView="100" workbookViewId="0">
      <selection sqref="A1:D27"/>
    </sheetView>
  </sheetViews>
  <sheetFormatPr defaultRowHeight="12.75"/>
  <cols>
    <col min="1" max="1" width="89" style="21" customWidth="1"/>
    <col min="2" max="3" width="13.5703125" style="9" customWidth="1"/>
    <col min="4" max="4" width="17.28515625" style="8" customWidth="1"/>
    <col min="6" max="6" width="9.85546875" bestFit="1" customWidth="1"/>
  </cols>
  <sheetData>
    <row r="1" spans="1:11" ht="111" customHeight="1">
      <c r="B1" s="238" t="s">
        <v>275</v>
      </c>
      <c r="C1" s="238"/>
      <c r="D1" s="238"/>
    </row>
    <row r="2" spans="1:11" ht="12" customHeight="1">
      <c r="D2" s="24"/>
    </row>
    <row r="3" spans="1:11" ht="64.5" customHeight="1">
      <c r="A3" s="237" t="s">
        <v>231</v>
      </c>
      <c r="B3" s="237"/>
      <c r="C3" s="237"/>
      <c r="D3" s="237"/>
      <c r="E3" s="23"/>
      <c r="F3" s="3"/>
    </row>
    <row r="4" spans="1:11" s="22" customFormat="1" ht="15.75">
      <c r="A4" s="23"/>
      <c r="B4" s="26"/>
      <c r="C4" s="183"/>
      <c r="D4" s="31" t="s">
        <v>71</v>
      </c>
      <c r="E4" s="23"/>
      <c r="F4" s="3"/>
    </row>
    <row r="5" spans="1:11" s="65" customFormat="1" ht="72" customHeight="1">
      <c r="A5" s="57" t="s">
        <v>45</v>
      </c>
      <c r="B5" s="57" t="s">
        <v>75</v>
      </c>
      <c r="C5" s="174" t="s">
        <v>217</v>
      </c>
      <c r="D5" s="57" t="s">
        <v>199</v>
      </c>
    </row>
    <row r="6" spans="1:11" s="65" customFormat="1" ht="18.75">
      <c r="A6" s="57">
        <v>1</v>
      </c>
      <c r="B6" s="64">
        <v>2</v>
      </c>
      <c r="C6" s="174">
        <v>3</v>
      </c>
      <c r="D6" s="57">
        <v>4</v>
      </c>
      <c r="F6" s="103"/>
      <c r="G6" s="104"/>
      <c r="H6" s="104"/>
      <c r="I6" s="105"/>
      <c r="J6" s="106"/>
      <c r="K6" s="103"/>
    </row>
    <row r="7" spans="1:11" s="30" customFormat="1" ht="18.75">
      <c r="A7" s="122" t="s">
        <v>118</v>
      </c>
      <c r="B7" s="63" t="s">
        <v>53</v>
      </c>
      <c r="C7" s="133">
        <f>C8+C9+C10+C11</f>
        <v>-50</v>
      </c>
      <c r="D7" s="133">
        <f>D8+D9+D10+D11</f>
        <v>3480.4</v>
      </c>
      <c r="F7" s="107"/>
      <c r="G7" s="104"/>
      <c r="H7" s="104"/>
      <c r="I7" s="108"/>
      <c r="J7" s="106"/>
      <c r="K7" s="107"/>
    </row>
    <row r="8" spans="1:11" s="30" customFormat="1" ht="37.5">
      <c r="A8" s="122" t="s">
        <v>44</v>
      </c>
      <c r="B8" s="63" t="s">
        <v>70</v>
      </c>
      <c r="C8" s="134">
        <f>D8-528.5</f>
        <v>0</v>
      </c>
      <c r="D8" s="134">
        <v>528.5</v>
      </c>
      <c r="F8" s="148"/>
      <c r="G8" s="104"/>
      <c r="H8" s="104"/>
      <c r="I8" s="108"/>
      <c r="J8" s="106"/>
      <c r="K8" s="107"/>
    </row>
    <row r="9" spans="1:11" s="30" customFormat="1" ht="56.25">
      <c r="A9" s="122" t="s">
        <v>43</v>
      </c>
      <c r="B9" s="63" t="s">
        <v>54</v>
      </c>
      <c r="C9" s="135">
        <v>-50</v>
      </c>
      <c r="D9" s="135">
        <f>2901.6+C9</f>
        <v>2851.6</v>
      </c>
      <c r="F9" s="148"/>
      <c r="G9" s="104"/>
      <c r="H9" s="104"/>
      <c r="I9" s="105"/>
      <c r="J9" s="105"/>
      <c r="K9" s="107"/>
    </row>
    <row r="10" spans="1:11" s="30" customFormat="1" ht="37.5">
      <c r="A10" s="189" t="s">
        <v>223</v>
      </c>
      <c r="B10" s="63" t="s">
        <v>189</v>
      </c>
      <c r="C10" s="135"/>
      <c r="D10" s="135">
        <v>0.3</v>
      </c>
      <c r="F10" s="107"/>
      <c r="G10" s="104"/>
      <c r="H10" s="104"/>
      <c r="I10" s="105"/>
      <c r="J10" s="105"/>
      <c r="K10" s="107"/>
    </row>
    <row r="11" spans="1:11" s="30" customFormat="1" ht="18.75">
      <c r="A11" s="136" t="s">
        <v>218</v>
      </c>
      <c r="B11" s="63" t="s">
        <v>219</v>
      </c>
      <c r="C11" s="135">
        <v>0</v>
      </c>
      <c r="D11" s="135">
        <v>100</v>
      </c>
      <c r="F11" s="107"/>
      <c r="G11" s="104"/>
      <c r="H11" s="104"/>
      <c r="I11" s="105"/>
      <c r="J11" s="105"/>
      <c r="K11" s="107"/>
    </row>
    <row r="12" spans="1:11" s="30" customFormat="1" ht="18.75">
      <c r="A12" s="123" t="s">
        <v>124</v>
      </c>
      <c r="B12" s="63" t="s">
        <v>55</v>
      </c>
      <c r="C12" s="135">
        <f>C13</f>
        <v>0</v>
      </c>
      <c r="D12" s="135">
        <f>D13</f>
        <v>306.8</v>
      </c>
      <c r="F12" s="107"/>
      <c r="G12" s="104"/>
      <c r="H12" s="104"/>
      <c r="I12" s="105"/>
      <c r="J12" s="106"/>
      <c r="K12" s="107"/>
    </row>
    <row r="13" spans="1:11" s="30" customFormat="1" ht="18.75">
      <c r="A13" s="123" t="s">
        <v>56</v>
      </c>
      <c r="B13" s="63" t="s">
        <v>57</v>
      </c>
      <c r="C13" s="135"/>
      <c r="D13" s="135">
        <v>306.8</v>
      </c>
      <c r="F13" s="107"/>
      <c r="G13" s="104"/>
      <c r="H13" s="104"/>
      <c r="I13" s="105"/>
      <c r="J13" s="105"/>
      <c r="K13" s="107"/>
    </row>
    <row r="14" spans="1:11" s="30" customFormat="1" ht="18.75">
      <c r="A14" s="69" t="s">
        <v>126</v>
      </c>
      <c r="B14" s="63" t="s">
        <v>58</v>
      </c>
      <c r="C14" s="134">
        <f>C17+C16+C15</f>
        <v>130</v>
      </c>
      <c r="D14" s="134">
        <f>D17+D16+D15</f>
        <v>170</v>
      </c>
      <c r="F14" s="107"/>
      <c r="G14" s="104"/>
      <c r="H14" s="109"/>
      <c r="I14" s="105"/>
      <c r="J14" s="105"/>
      <c r="K14" s="107"/>
    </row>
    <row r="15" spans="1:11" s="30" customFormat="1" ht="37.5">
      <c r="A15" s="69" t="s">
        <v>243</v>
      </c>
      <c r="B15" s="63" t="s">
        <v>247</v>
      </c>
      <c r="C15" s="135">
        <v>40</v>
      </c>
      <c r="D15" s="133">
        <f>10+C15</f>
        <v>50</v>
      </c>
      <c r="F15" s="107"/>
      <c r="G15" s="104"/>
      <c r="H15" s="109"/>
      <c r="I15" s="105"/>
      <c r="J15" s="105"/>
      <c r="K15" s="107"/>
    </row>
    <row r="16" spans="1:11" s="30" customFormat="1" ht="18.75">
      <c r="A16" s="62" t="s">
        <v>42</v>
      </c>
      <c r="B16" s="63" t="s">
        <v>59</v>
      </c>
      <c r="C16" s="135">
        <v>50</v>
      </c>
      <c r="D16" s="135">
        <f>20+C16</f>
        <v>70</v>
      </c>
      <c r="F16" s="107"/>
      <c r="G16" s="104"/>
      <c r="H16" s="109"/>
      <c r="I16" s="105"/>
      <c r="J16" s="105"/>
      <c r="K16" s="107"/>
    </row>
    <row r="17" spans="1:11" s="30" customFormat="1" ht="37.5">
      <c r="A17" s="62" t="s">
        <v>155</v>
      </c>
      <c r="B17" s="63" t="s">
        <v>60</v>
      </c>
      <c r="C17" s="135">
        <v>40</v>
      </c>
      <c r="D17" s="135">
        <f>10+C17</f>
        <v>50</v>
      </c>
      <c r="F17" s="107"/>
      <c r="G17" s="104"/>
      <c r="H17" s="104"/>
      <c r="I17" s="105"/>
      <c r="J17" s="106"/>
      <c r="K17" s="107"/>
    </row>
    <row r="18" spans="1:11" s="30" customFormat="1" ht="18.75">
      <c r="A18" s="124" t="s">
        <v>127</v>
      </c>
      <c r="B18" s="125" t="s">
        <v>61</v>
      </c>
      <c r="C18" s="134">
        <f>C19</f>
        <v>311</v>
      </c>
      <c r="D18" s="133">
        <f>D19</f>
        <v>581</v>
      </c>
      <c r="F18" s="107"/>
      <c r="G18" s="110"/>
      <c r="H18" s="110"/>
      <c r="I18" s="105"/>
      <c r="J18" s="106"/>
      <c r="K18" s="107"/>
    </row>
    <row r="19" spans="1:11" s="30" customFormat="1" ht="18.75">
      <c r="A19" s="124" t="s">
        <v>41</v>
      </c>
      <c r="B19" s="125" t="s">
        <v>62</v>
      </c>
      <c r="C19" s="135">
        <v>311</v>
      </c>
      <c r="D19" s="135">
        <f>270+C19</f>
        <v>581</v>
      </c>
      <c r="F19" s="107"/>
      <c r="G19" s="110"/>
      <c r="H19" s="104"/>
      <c r="I19" s="105"/>
      <c r="J19" s="106"/>
      <c r="K19" s="107"/>
    </row>
    <row r="20" spans="1:11" s="30" customFormat="1" ht="18.75">
      <c r="A20" s="123" t="s">
        <v>129</v>
      </c>
      <c r="B20" s="125" t="s">
        <v>63</v>
      </c>
      <c r="C20" s="135">
        <f>C21</f>
        <v>2130</v>
      </c>
      <c r="D20" s="135">
        <f>D21</f>
        <v>3304.1</v>
      </c>
      <c r="F20" s="107"/>
      <c r="G20" s="104"/>
      <c r="H20" s="109"/>
      <c r="I20" s="105"/>
      <c r="J20" s="106"/>
      <c r="K20" s="107"/>
    </row>
    <row r="21" spans="1:11" s="30" customFormat="1" ht="18.75">
      <c r="A21" s="123" t="s">
        <v>131</v>
      </c>
      <c r="B21" s="125" t="s">
        <v>64</v>
      </c>
      <c r="C21" s="135">
        <v>2130</v>
      </c>
      <c r="D21" s="134">
        <f>556.5+617.6+C21</f>
        <v>3304.1</v>
      </c>
      <c r="F21" s="107"/>
      <c r="G21" s="104"/>
      <c r="H21" s="104"/>
      <c r="I21" s="105"/>
      <c r="J21" s="106"/>
      <c r="K21" s="107"/>
    </row>
    <row r="22" spans="1:11" s="30" customFormat="1" ht="18.75">
      <c r="A22" s="123" t="s">
        <v>132</v>
      </c>
      <c r="B22" s="125" t="s">
        <v>65</v>
      </c>
      <c r="C22" s="134">
        <f>C23</f>
        <v>0</v>
      </c>
      <c r="D22" s="134">
        <f>D23</f>
        <v>2791.4</v>
      </c>
      <c r="F22" s="107"/>
      <c r="G22" s="109"/>
      <c r="H22" s="109"/>
      <c r="I22" s="105"/>
      <c r="J22" s="106"/>
      <c r="K22" s="107"/>
    </row>
    <row r="23" spans="1:11" s="30" customFormat="1" ht="18.75">
      <c r="A23" s="123" t="s">
        <v>134</v>
      </c>
      <c r="B23" s="125" t="s">
        <v>66</v>
      </c>
      <c r="C23" s="135"/>
      <c r="D23" s="134">
        <v>2791.4</v>
      </c>
      <c r="F23" s="107"/>
      <c r="G23" s="109"/>
      <c r="H23" s="104"/>
      <c r="I23" s="105"/>
      <c r="J23" s="106"/>
      <c r="K23" s="107"/>
    </row>
    <row r="24" spans="1:11" s="30" customFormat="1" ht="18.75">
      <c r="A24" s="123" t="s">
        <v>183</v>
      </c>
      <c r="B24" s="125" t="s">
        <v>67</v>
      </c>
      <c r="C24" s="134">
        <f>C26+C25</f>
        <v>2080</v>
      </c>
      <c r="D24" s="134">
        <f>D26+D25</f>
        <v>5322.2</v>
      </c>
      <c r="F24" s="107"/>
      <c r="G24" s="111"/>
      <c r="H24" s="112"/>
      <c r="I24" s="105"/>
      <c r="J24" s="106"/>
      <c r="K24" s="107"/>
    </row>
    <row r="25" spans="1:11" s="30" customFormat="1" ht="18.75">
      <c r="A25" s="123" t="s">
        <v>265</v>
      </c>
      <c r="B25" s="125" t="s">
        <v>272</v>
      </c>
      <c r="C25" s="134" t="s">
        <v>273</v>
      </c>
      <c r="D25" s="134" t="str">
        <f>C25</f>
        <v>2000,00</v>
      </c>
      <c r="F25" s="107"/>
      <c r="G25" s="111"/>
      <c r="H25" s="112"/>
      <c r="I25" s="105"/>
      <c r="J25" s="106"/>
      <c r="K25" s="107"/>
    </row>
    <row r="26" spans="1:11" s="30" customFormat="1" ht="18.75">
      <c r="A26" s="124" t="s">
        <v>68</v>
      </c>
      <c r="B26" s="125" t="s">
        <v>69</v>
      </c>
      <c r="C26" s="135">
        <v>80</v>
      </c>
      <c r="D26" s="134">
        <f>3242.2+C26</f>
        <v>3322.2</v>
      </c>
      <c r="E26" s="127"/>
      <c r="F26" s="127"/>
      <c r="G26" s="111"/>
      <c r="H26" s="112"/>
      <c r="I26" s="105"/>
      <c r="J26" s="106"/>
      <c r="K26" s="107"/>
    </row>
    <row r="27" spans="1:11" s="30" customFormat="1" ht="18.75">
      <c r="A27" s="123" t="s">
        <v>136</v>
      </c>
      <c r="B27" s="63"/>
      <c r="C27" s="133">
        <f>C7+C12+C14+C18+C20+C22+C24</f>
        <v>4601</v>
      </c>
      <c r="D27" s="133">
        <f>D7+D12+D14+D18+D20+D22+D24</f>
        <v>15955.900000000001</v>
      </c>
      <c r="E27" s="127"/>
      <c r="F27" s="127"/>
      <c r="G27" s="111"/>
      <c r="H27" s="112"/>
      <c r="I27" s="105"/>
      <c r="J27" s="106"/>
      <c r="K27" s="107"/>
    </row>
    <row r="28" spans="1:11" s="30" customFormat="1" ht="18.75">
      <c r="A28" s="113"/>
      <c r="B28" s="114"/>
      <c r="C28" s="114"/>
      <c r="D28" s="126"/>
      <c r="E28" s="107"/>
    </row>
    <row r="29" spans="1:11" s="30" customFormat="1" ht="18.75">
      <c r="A29" s="113"/>
      <c r="B29" s="114"/>
      <c r="C29" s="185"/>
      <c r="D29" s="126"/>
      <c r="E29" s="107"/>
    </row>
    <row r="30" spans="1:11" s="30" customFormat="1" ht="18.75">
      <c r="A30" s="113"/>
      <c r="B30" s="114"/>
      <c r="C30" s="185"/>
      <c r="D30" s="126"/>
      <c r="E30" s="107"/>
    </row>
    <row r="31" spans="1:11" s="30" customFormat="1" ht="18.75">
      <c r="A31" s="113"/>
      <c r="B31" s="114"/>
      <c r="C31" s="114"/>
      <c r="D31" s="115"/>
      <c r="E31" s="107"/>
    </row>
    <row r="32" spans="1:11" s="30" customFormat="1" ht="18.75">
      <c r="A32" s="113"/>
      <c r="B32" s="114"/>
      <c r="C32" s="114"/>
      <c r="D32" s="115"/>
      <c r="E32" s="107"/>
    </row>
    <row r="33" spans="1:5" s="30" customFormat="1" ht="18.75">
      <c r="A33" s="113"/>
      <c r="B33" s="114"/>
      <c r="C33" s="114"/>
      <c r="D33" s="115"/>
      <c r="E33" s="107"/>
    </row>
    <row r="34" spans="1:5" s="30" customFormat="1" ht="18.75">
      <c r="A34" s="113"/>
      <c r="B34" s="114"/>
      <c r="C34" s="114"/>
      <c r="D34" s="115"/>
      <c r="E34" s="107"/>
    </row>
    <row r="35" spans="1:5" s="30" customFormat="1" ht="18.75">
      <c r="A35" s="113"/>
      <c r="B35" s="114"/>
      <c r="C35" s="114"/>
      <c r="D35" s="115"/>
      <c r="E35" s="107"/>
    </row>
    <row r="36" spans="1:5" s="30" customFormat="1" ht="18.75">
      <c r="A36" s="113"/>
      <c r="B36" s="114"/>
      <c r="C36" s="114"/>
      <c r="D36" s="115"/>
      <c r="E36" s="107"/>
    </row>
    <row r="37" spans="1:5" s="30" customFormat="1" ht="18.75">
      <c r="A37" s="113"/>
      <c r="B37" s="114"/>
      <c r="C37" s="114"/>
      <c r="D37" s="115"/>
      <c r="E37" s="107"/>
    </row>
    <row r="38" spans="1:5" s="30" customFormat="1" ht="18.75">
      <c r="A38" s="113"/>
      <c r="B38" s="114"/>
      <c r="C38" s="114"/>
      <c r="D38" s="115"/>
      <c r="E38" s="107"/>
    </row>
    <row r="39" spans="1:5" s="30" customFormat="1" ht="18.75">
      <c r="A39" s="113"/>
      <c r="B39" s="114"/>
      <c r="C39" s="114"/>
      <c r="D39" s="115"/>
      <c r="E39" s="107"/>
    </row>
    <row r="40" spans="1:5" s="30" customFormat="1" ht="18.75">
      <c r="A40" s="113"/>
      <c r="B40" s="114"/>
      <c r="C40" s="114"/>
      <c r="D40" s="115"/>
      <c r="E40" s="107"/>
    </row>
    <row r="41" spans="1:5" s="30" customFormat="1" ht="18.75">
      <c r="A41" s="113"/>
      <c r="B41" s="114"/>
      <c r="C41" s="114"/>
      <c r="D41" s="115"/>
      <c r="E41" s="107"/>
    </row>
    <row r="42" spans="1:5" s="30" customFormat="1" ht="18.75">
      <c r="A42" s="113"/>
      <c r="B42" s="114"/>
      <c r="C42" s="114"/>
      <c r="D42" s="115"/>
      <c r="E42" s="107"/>
    </row>
    <row r="43" spans="1:5" s="30" customFormat="1" ht="18.75">
      <c r="A43" s="113"/>
      <c r="B43" s="114"/>
      <c r="C43" s="114"/>
      <c r="D43" s="115"/>
      <c r="E43" s="107"/>
    </row>
    <row r="44" spans="1:5" s="30" customFormat="1" ht="18.75">
      <c r="A44" s="113"/>
      <c r="B44" s="114"/>
      <c r="C44" s="114"/>
      <c r="D44" s="115"/>
      <c r="E44" s="107"/>
    </row>
    <row r="45" spans="1:5" s="30" customFormat="1" ht="18.75">
      <c r="A45" s="113"/>
      <c r="B45" s="114"/>
      <c r="C45" s="114"/>
      <c r="D45" s="115"/>
      <c r="E45" s="107"/>
    </row>
    <row r="46" spans="1:5" s="30" customFormat="1" ht="18.75">
      <c r="A46" s="113"/>
      <c r="B46" s="114"/>
      <c r="C46" s="114"/>
      <c r="D46" s="115"/>
      <c r="E46" s="107"/>
    </row>
    <row r="47" spans="1:5" s="30" customFormat="1" ht="18.75">
      <c r="A47" s="113"/>
      <c r="B47" s="114"/>
      <c r="C47" s="114"/>
      <c r="D47" s="115"/>
      <c r="E47" s="107"/>
    </row>
    <row r="48" spans="1:5" s="30" customFormat="1" ht="18.75">
      <c r="A48" s="113"/>
      <c r="B48" s="114"/>
      <c r="C48" s="114"/>
      <c r="D48" s="115"/>
      <c r="E48" s="107"/>
    </row>
    <row r="49" spans="1:5" s="30" customFormat="1" ht="18.75">
      <c r="A49" s="113"/>
      <c r="B49" s="114"/>
      <c r="C49" s="114"/>
      <c r="D49" s="115"/>
      <c r="E49" s="107"/>
    </row>
    <row r="50" spans="1:5" s="30" customFormat="1" ht="18.75">
      <c r="A50" s="113"/>
      <c r="B50" s="114"/>
      <c r="C50" s="114"/>
      <c r="D50" s="115"/>
      <c r="E50" s="107"/>
    </row>
    <row r="51" spans="1:5" s="30" customFormat="1" ht="18.75">
      <c r="A51" s="113"/>
      <c r="B51" s="114"/>
      <c r="C51" s="114"/>
      <c r="D51" s="115"/>
      <c r="E51" s="107"/>
    </row>
    <row r="52" spans="1:5" s="30" customFormat="1" ht="18.75">
      <c r="A52" s="113"/>
      <c r="B52" s="114"/>
      <c r="C52" s="114"/>
      <c r="D52" s="115"/>
      <c r="E52" s="107"/>
    </row>
    <row r="53" spans="1:5" s="30" customFormat="1" ht="18.75">
      <c r="A53" s="113"/>
      <c r="B53" s="114"/>
      <c r="C53" s="114"/>
      <c r="D53" s="115"/>
      <c r="E53" s="107"/>
    </row>
    <row r="54" spans="1:5" s="30" customFormat="1" ht="18.75">
      <c r="A54" s="113"/>
      <c r="B54" s="114"/>
      <c r="C54" s="114"/>
      <c r="D54" s="115"/>
      <c r="E54" s="107"/>
    </row>
    <row r="55" spans="1:5" s="30" customFormat="1" ht="18.75">
      <c r="A55" s="113"/>
      <c r="B55" s="114"/>
      <c r="C55" s="114"/>
      <c r="D55" s="115"/>
      <c r="E55" s="107"/>
    </row>
    <row r="56" spans="1:5" s="30" customFormat="1" ht="18.75">
      <c r="A56" s="113"/>
      <c r="B56" s="114"/>
      <c r="C56" s="114"/>
      <c r="D56" s="115"/>
      <c r="E56" s="107"/>
    </row>
    <row r="57" spans="1:5" s="30" customFormat="1" ht="18.75">
      <c r="A57" s="113"/>
      <c r="B57" s="114"/>
      <c r="C57" s="114"/>
      <c r="D57" s="115"/>
      <c r="E57" s="107"/>
    </row>
    <row r="58" spans="1:5" s="30" customFormat="1" ht="18.75">
      <c r="A58" s="113"/>
      <c r="B58" s="114"/>
      <c r="C58" s="114"/>
      <c r="D58" s="115"/>
      <c r="E58" s="107"/>
    </row>
    <row r="59" spans="1:5" s="30" customFormat="1" ht="18.75">
      <c r="A59" s="113"/>
      <c r="B59" s="114"/>
      <c r="C59" s="114"/>
      <c r="D59" s="115"/>
      <c r="E59" s="107"/>
    </row>
    <row r="60" spans="1:5" s="30" customFormat="1" ht="18.75">
      <c r="A60" s="113"/>
      <c r="B60" s="114"/>
      <c r="C60" s="114"/>
      <c r="D60" s="115"/>
      <c r="E60" s="107"/>
    </row>
    <row r="61" spans="1:5" s="30" customFormat="1" ht="18.75">
      <c r="A61" s="113"/>
      <c r="B61" s="114"/>
      <c r="C61" s="114"/>
      <c r="D61" s="115"/>
      <c r="E61" s="107"/>
    </row>
    <row r="62" spans="1:5" s="30" customFormat="1" ht="18.75">
      <c r="A62" s="113"/>
      <c r="B62" s="114"/>
      <c r="C62" s="114"/>
      <c r="D62" s="115"/>
      <c r="E62" s="107"/>
    </row>
    <row r="63" spans="1:5" s="30" customFormat="1" ht="18.75">
      <c r="A63" s="113"/>
      <c r="B63" s="114"/>
      <c r="C63" s="114"/>
      <c r="D63" s="115"/>
      <c r="E63" s="107"/>
    </row>
    <row r="64" spans="1:5" s="30" customFormat="1" ht="18.75">
      <c r="A64" s="113"/>
      <c r="B64" s="114"/>
      <c r="C64" s="114"/>
      <c r="D64" s="115"/>
      <c r="E64" s="107"/>
    </row>
    <row r="65" spans="1:5" s="30" customFormat="1" ht="18.75">
      <c r="A65" s="116"/>
      <c r="B65" s="117"/>
      <c r="C65" s="117"/>
      <c r="D65" s="115"/>
      <c r="E65" s="107"/>
    </row>
    <row r="66" spans="1:5" s="30" customFormat="1" ht="18.75">
      <c r="A66" s="118"/>
      <c r="B66" s="117"/>
      <c r="C66" s="117"/>
      <c r="D66" s="115"/>
      <c r="E66" s="107"/>
    </row>
    <row r="67" spans="1:5" s="30" customFormat="1" ht="18.75">
      <c r="A67" s="118"/>
      <c r="B67" s="117"/>
      <c r="C67" s="117"/>
      <c r="D67" s="115"/>
      <c r="E67" s="107"/>
    </row>
    <row r="68" spans="1:5" s="30" customFormat="1" ht="18.75">
      <c r="A68" s="118"/>
      <c r="B68" s="117"/>
      <c r="C68" s="117"/>
      <c r="D68" s="115"/>
      <c r="E68" s="107"/>
    </row>
    <row r="69" spans="1:5" s="30" customFormat="1" ht="18.75">
      <c r="A69" s="118"/>
      <c r="B69" s="117"/>
      <c r="C69" s="117"/>
      <c r="D69" s="115"/>
      <c r="E69" s="107"/>
    </row>
    <row r="70" spans="1:5" s="30" customFormat="1" ht="18.75">
      <c r="A70" s="118"/>
      <c r="B70" s="117"/>
      <c r="C70" s="117"/>
      <c r="D70" s="115"/>
      <c r="E70" s="107"/>
    </row>
    <row r="71" spans="1:5" s="30" customFormat="1" ht="18.75">
      <c r="A71" s="118"/>
      <c r="B71" s="117"/>
      <c r="C71" s="117"/>
      <c r="D71" s="115"/>
      <c r="E71" s="107"/>
    </row>
    <row r="72" spans="1:5" s="30" customFormat="1" ht="18.75">
      <c r="A72" s="118"/>
      <c r="B72" s="117"/>
      <c r="C72" s="117"/>
      <c r="D72" s="115"/>
      <c r="E72" s="107"/>
    </row>
    <row r="73" spans="1:5" s="30" customFormat="1" ht="18.75">
      <c r="A73" s="118"/>
      <c r="B73" s="117"/>
      <c r="C73" s="117"/>
      <c r="D73" s="115"/>
      <c r="E73" s="107"/>
    </row>
    <row r="74" spans="1:5" s="30" customFormat="1" ht="18.75">
      <c r="A74" s="118"/>
      <c r="B74" s="117"/>
      <c r="C74" s="117"/>
      <c r="D74" s="115"/>
      <c r="E74" s="107"/>
    </row>
    <row r="75" spans="1:5" s="30" customFormat="1" ht="18.75">
      <c r="A75" s="118"/>
      <c r="B75" s="117"/>
      <c r="C75" s="117"/>
      <c r="D75" s="115"/>
      <c r="E75" s="107"/>
    </row>
    <row r="76" spans="1:5" s="30" customFormat="1" ht="18.75">
      <c r="A76" s="118"/>
      <c r="B76" s="117"/>
      <c r="C76" s="117"/>
      <c r="D76" s="115"/>
      <c r="E76" s="107"/>
    </row>
    <row r="77" spans="1:5" s="30" customFormat="1" ht="18.75">
      <c r="A77" s="118"/>
      <c r="B77" s="117"/>
      <c r="C77" s="117"/>
      <c r="D77" s="115"/>
      <c r="E77" s="107"/>
    </row>
    <row r="78" spans="1:5" s="30" customFormat="1" ht="18.75">
      <c r="A78" s="118"/>
      <c r="B78" s="117"/>
      <c r="C78" s="117"/>
      <c r="D78" s="115"/>
      <c r="E78" s="107"/>
    </row>
    <row r="79" spans="1:5" s="30" customFormat="1" ht="18.75">
      <c r="A79" s="118"/>
      <c r="B79" s="117"/>
      <c r="C79" s="117"/>
      <c r="D79" s="115"/>
      <c r="E79" s="107"/>
    </row>
    <row r="80" spans="1:5" s="30" customFormat="1" ht="18.75">
      <c r="A80" s="118"/>
      <c r="B80" s="117"/>
      <c r="C80" s="117"/>
      <c r="D80" s="115"/>
      <c r="E80" s="107"/>
    </row>
    <row r="81" spans="1:5" s="30" customFormat="1" ht="18.75">
      <c r="A81" s="118"/>
      <c r="B81" s="117"/>
      <c r="C81" s="117"/>
      <c r="D81" s="115"/>
      <c r="E81" s="107"/>
    </row>
    <row r="82" spans="1:5" s="30" customFormat="1" ht="18.75">
      <c r="A82" s="118"/>
      <c r="B82" s="117"/>
      <c r="C82" s="117"/>
      <c r="D82" s="115"/>
      <c r="E82" s="107"/>
    </row>
    <row r="83" spans="1:5" s="30" customFormat="1" ht="18.75">
      <c r="A83" s="118"/>
      <c r="B83" s="117"/>
      <c r="C83" s="117"/>
      <c r="D83" s="115"/>
      <c r="E83" s="107"/>
    </row>
    <row r="84" spans="1:5" s="30" customFormat="1" ht="18.75">
      <c r="A84" s="118"/>
      <c r="B84" s="117"/>
      <c r="C84" s="117"/>
      <c r="D84" s="115"/>
      <c r="E84" s="107"/>
    </row>
    <row r="85" spans="1:5" s="30" customFormat="1" ht="18.75">
      <c r="A85" s="118"/>
      <c r="B85" s="117"/>
      <c r="C85" s="117"/>
      <c r="D85" s="115"/>
      <c r="E85" s="107"/>
    </row>
    <row r="86" spans="1:5" s="30" customFormat="1" ht="18.75">
      <c r="A86" s="118"/>
      <c r="B86" s="117"/>
      <c r="C86" s="117"/>
      <c r="D86" s="115"/>
      <c r="E86" s="107"/>
    </row>
    <row r="87" spans="1:5" s="30" customFormat="1" ht="18.75">
      <c r="A87" s="118"/>
      <c r="B87" s="117"/>
      <c r="C87" s="117"/>
      <c r="D87" s="115"/>
      <c r="E87" s="107"/>
    </row>
    <row r="88" spans="1:5" s="30" customFormat="1" ht="18.75">
      <c r="A88" s="118"/>
      <c r="B88" s="117"/>
      <c r="C88" s="117"/>
      <c r="D88" s="115"/>
      <c r="E88" s="107"/>
    </row>
    <row r="89" spans="1:5" s="30" customFormat="1" ht="18.75">
      <c r="A89" s="118"/>
      <c r="B89" s="117"/>
      <c r="C89" s="117"/>
      <c r="D89" s="115"/>
      <c r="E89" s="107"/>
    </row>
    <row r="90" spans="1:5" s="30" customFormat="1" ht="18.75">
      <c r="A90" s="118"/>
      <c r="B90" s="117"/>
      <c r="C90" s="117"/>
      <c r="D90" s="115"/>
      <c r="E90" s="107"/>
    </row>
    <row r="91" spans="1:5" s="30" customFormat="1" ht="18.75">
      <c r="A91" s="118"/>
      <c r="B91" s="117"/>
      <c r="C91" s="117"/>
      <c r="D91" s="115"/>
      <c r="E91" s="107"/>
    </row>
    <row r="92" spans="1:5" s="30" customFormat="1" ht="18.75">
      <c r="A92" s="118"/>
      <c r="B92" s="117"/>
      <c r="C92" s="117"/>
      <c r="D92" s="115"/>
      <c r="E92" s="107"/>
    </row>
    <row r="93" spans="1:5" s="30" customFormat="1" ht="18.75">
      <c r="A93" s="118"/>
      <c r="B93" s="117"/>
      <c r="C93" s="117"/>
      <c r="D93" s="115"/>
      <c r="E93" s="107"/>
    </row>
    <row r="94" spans="1:5" s="30" customFormat="1" ht="18.75">
      <c r="A94" s="118"/>
      <c r="B94" s="117"/>
      <c r="C94" s="117"/>
      <c r="D94" s="115"/>
      <c r="E94" s="107"/>
    </row>
    <row r="95" spans="1:5">
      <c r="A95" s="110"/>
      <c r="B95" s="119"/>
      <c r="C95" s="119"/>
      <c r="D95" s="120"/>
      <c r="E95" s="121"/>
    </row>
    <row r="96" spans="1:5">
      <c r="A96" s="110"/>
      <c r="B96" s="119"/>
      <c r="C96" s="119"/>
      <c r="D96" s="120"/>
      <c r="E96" s="121"/>
    </row>
    <row r="97" spans="1:5">
      <c r="A97" s="110"/>
      <c r="B97" s="119"/>
      <c r="C97" s="119"/>
      <c r="D97" s="120"/>
      <c r="E97" s="121"/>
    </row>
    <row r="98" spans="1:5">
      <c r="A98" s="110"/>
      <c r="B98" s="119"/>
      <c r="C98" s="119"/>
      <c r="D98" s="120"/>
      <c r="E98" s="121"/>
    </row>
    <row r="99" spans="1:5">
      <c r="A99" s="110"/>
      <c r="B99" s="119"/>
      <c r="C99" s="119"/>
      <c r="D99" s="120"/>
      <c r="E99" s="121"/>
    </row>
    <row r="100" spans="1:5">
      <c r="A100" s="110"/>
      <c r="B100" s="119"/>
      <c r="C100" s="119"/>
      <c r="D100" s="120"/>
      <c r="E100" s="121"/>
    </row>
    <row r="101" spans="1:5">
      <c r="A101" s="110"/>
      <c r="B101" s="119"/>
      <c r="C101" s="119"/>
      <c r="D101" s="120"/>
      <c r="E101" s="121"/>
    </row>
    <row r="102" spans="1:5">
      <c r="A102" s="110"/>
      <c r="B102" s="119"/>
      <c r="C102" s="119"/>
      <c r="D102" s="120"/>
      <c r="E102" s="121"/>
    </row>
    <row r="103" spans="1:5">
      <c r="A103" s="110"/>
      <c r="B103" s="119"/>
      <c r="C103" s="119"/>
      <c r="D103" s="120"/>
      <c r="E103" s="121"/>
    </row>
    <row r="104" spans="1:5">
      <c r="A104" s="110"/>
      <c r="B104" s="119"/>
      <c r="C104" s="119"/>
      <c r="D104" s="120"/>
      <c r="E104" s="121"/>
    </row>
    <row r="105" spans="1:5">
      <c r="A105" s="110"/>
      <c r="B105" s="119"/>
      <c r="C105" s="119"/>
      <c r="D105" s="120"/>
      <c r="E105" s="121"/>
    </row>
    <row r="106" spans="1:5">
      <c r="A106" s="110"/>
      <c r="B106" s="119"/>
      <c r="C106" s="119"/>
      <c r="D106" s="120"/>
      <c r="E106" s="121"/>
    </row>
    <row r="107" spans="1:5">
      <c r="A107" s="110"/>
      <c r="B107" s="119"/>
      <c r="C107" s="119"/>
      <c r="D107" s="120"/>
      <c r="E107" s="121"/>
    </row>
    <row r="108" spans="1:5">
      <c r="A108" s="110"/>
      <c r="B108" s="119"/>
      <c r="C108" s="119"/>
      <c r="D108" s="120"/>
      <c r="E108" s="121"/>
    </row>
    <row r="109" spans="1:5">
      <c r="A109" s="110"/>
      <c r="B109" s="119"/>
      <c r="C109" s="119"/>
      <c r="D109" s="120"/>
      <c r="E109" s="121"/>
    </row>
    <row r="110" spans="1:5">
      <c r="A110" s="110"/>
      <c r="B110" s="119"/>
      <c r="C110" s="119"/>
      <c r="D110" s="120"/>
      <c r="E110" s="121"/>
    </row>
    <row r="111" spans="1:5">
      <c r="A111" s="110"/>
      <c r="B111" s="119"/>
      <c r="C111" s="119"/>
      <c r="D111" s="120"/>
      <c r="E111" s="121"/>
    </row>
    <row r="112" spans="1:5">
      <c r="A112" s="110"/>
      <c r="B112" s="119"/>
      <c r="C112" s="119"/>
      <c r="D112" s="120"/>
      <c r="E112" s="121"/>
    </row>
    <row r="113" spans="1:5">
      <c r="A113" s="110"/>
      <c r="B113" s="119"/>
      <c r="C113" s="119"/>
      <c r="D113" s="120"/>
      <c r="E113" s="121"/>
    </row>
    <row r="114" spans="1:5">
      <c r="B114" s="27"/>
      <c r="C114" s="27"/>
    </row>
    <row r="115" spans="1:5">
      <c r="B115" s="27"/>
      <c r="C115" s="27"/>
    </row>
    <row r="116" spans="1:5">
      <c r="B116" s="27"/>
      <c r="C116" s="27"/>
    </row>
    <row r="117" spans="1:5">
      <c r="B117" s="27"/>
      <c r="C117" s="27"/>
    </row>
  </sheetData>
  <mergeCells count="2">
    <mergeCell ref="A3:D3"/>
    <mergeCell ref="B1:D1"/>
  </mergeCells>
  <phoneticPr fontId="3" type="noConversion"/>
  <pageMargins left="0.74803149606299213" right="0.39370078740157483" top="0.27559055118110237" bottom="0.19685039370078741" header="0.27559055118110237" footer="0.27559055118110237"/>
  <pageSetup paperSize="9" scale="6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9"/>
  <sheetViews>
    <sheetView topLeftCell="A85" workbookViewId="0">
      <selection sqref="A1:H94"/>
    </sheetView>
  </sheetViews>
  <sheetFormatPr defaultColWidth="40.85546875" defaultRowHeight="12.75"/>
  <cols>
    <col min="1" max="1" width="4.85546875" style="175" customWidth="1"/>
    <col min="2" max="2" width="63.140625" style="176" customWidth="1"/>
    <col min="3" max="3" width="7.7109375" style="177" customWidth="1"/>
    <col min="4" max="4" width="7.42578125" style="177" customWidth="1"/>
    <col min="5" max="5" width="15.28515625" style="177" customWidth="1"/>
    <col min="6" max="6" width="9.28515625" style="177" customWidth="1"/>
    <col min="7" max="7" width="11.140625" style="177" customWidth="1"/>
    <col min="8" max="8" width="13" style="177" customWidth="1"/>
    <col min="9" max="10" width="9.140625" style="178" customWidth="1"/>
    <col min="11" max="11" width="22.7109375" style="178" customWidth="1"/>
    <col min="12" max="255" width="9.140625" style="178" customWidth="1"/>
    <col min="256" max="256" width="3.5703125" style="178" customWidth="1"/>
    <col min="257" max="16384" width="40.85546875" style="178"/>
  </cols>
  <sheetData>
    <row r="1" spans="1:13" ht="93" customHeight="1">
      <c r="E1" s="223" t="s">
        <v>276</v>
      </c>
      <c r="F1" s="223"/>
      <c r="G1" s="223"/>
      <c r="H1" s="223"/>
    </row>
    <row r="2" spans="1:13" ht="21.75" customHeight="1">
      <c r="F2" s="191"/>
      <c r="G2" s="191"/>
      <c r="H2" s="191"/>
    </row>
    <row r="3" spans="1:13" s="7" customFormat="1" ht="90.75" customHeight="1">
      <c r="A3" s="239" t="s">
        <v>232</v>
      </c>
      <c r="B3" s="239"/>
      <c r="C3" s="239"/>
      <c r="D3" s="239"/>
      <c r="E3" s="239"/>
      <c r="F3" s="239"/>
      <c r="G3" s="239"/>
      <c r="H3" s="240"/>
    </row>
    <row r="4" spans="1:13" s="180" customFormat="1">
      <c r="A4" s="179"/>
      <c r="B4" s="179"/>
      <c r="C4" s="179"/>
      <c r="D4" s="179"/>
      <c r="E4" s="190"/>
      <c r="F4" s="241" t="s">
        <v>46</v>
      </c>
      <c r="G4" s="241"/>
      <c r="H4" s="241"/>
    </row>
    <row r="5" spans="1:13" s="66" customFormat="1" ht="56.25">
      <c r="A5" s="72" t="s">
        <v>47</v>
      </c>
      <c r="B5" s="72" t="s">
        <v>48</v>
      </c>
      <c r="C5" s="75" t="s">
        <v>76</v>
      </c>
      <c r="D5" s="75" t="s">
        <v>77</v>
      </c>
      <c r="E5" s="75" t="s">
        <v>78</v>
      </c>
      <c r="F5" s="174" t="s">
        <v>79</v>
      </c>
      <c r="G5" s="174" t="s">
        <v>217</v>
      </c>
      <c r="H5" s="174" t="s">
        <v>199</v>
      </c>
      <c r="J5" s="66" t="s">
        <v>255</v>
      </c>
      <c r="K5" s="66">
        <v>3110.9</v>
      </c>
    </row>
    <row r="6" spans="1:13" s="74" customFormat="1" ht="15.75">
      <c r="A6" s="73">
        <v>1</v>
      </c>
      <c r="B6" s="73">
        <v>2</v>
      </c>
      <c r="C6" s="70" t="s">
        <v>80</v>
      </c>
      <c r="D6" s="70" t="s">
        <v>49</v>
      </c>
      <c r="E6" s="70" t="s">
        <v>50</v>
      </c>
      <c r="F6" s="70" t="s">
        <v>51</v>
      </c>
      <c r="G6" s="70" t="s">
        <v>52</v>
      </c>
      <c r="H6" s="73">
        <v>7</v>
      </c>
      <c r="J6" s="74" t="s">
        <v>256</v>
      </c>
      <c r="K6" s="215">
        <f>H9+H14</f>
        <v>3380.1000000000004</v>
      </c>
    </row>
    <row r="7" spans="1:13" s="67" customFormat="1" ht="18">
      <c r="A7" s="156" t="s">
        <v>137</v>
      </c>
      <c r="B7" s="129" t="s">
        <v>138</v>
      </c>
      <c r="C7" s="71"/>
      <c r="D7" s="71"/>
      <c r="E7" s="71"/>
      <c r="F7" s="71"/>
      <c r="G7" s="130">
        <f>G8+G34+G39+G49+G56+G68+G75</f>
        <v>4601</v>
      </c>
      <c r="H7" s="130">
        <f>H8+H34+H39+H49+H56+H68+H75</f>
        <v>15955.900000000001</v>
      </c>
      <c r="I7" s="137"/>
      <c r="J7" s="138"/>
      <c r="K7" s="216">
        <f>K5-K6</f>
        <v>-269.20000000000027</v>
      </c>
    </row>
    <row r="8" spans="1:13" s="67" customFormat="1" ht="18">
      <c r="A8" s="156" t="s">
        <v>120</v>
      </c>
      <c r="B8" s="129" t="s">
        <v>118</v>
      </c>
      <c r="C8" s="71" t="s">
        <v>119</v>
      </c>
      <c r="D8" s="71"/>
      <c r="E8" s="71"/>
      <c r="F8" s="71"/>
      <c r="G8" s="130">
        <f>G9+G14+G28+G31</f>
        <v>-50</v>
      </c>
      <c r="H8" s="130">
        <f>H9+H14+H28+H31</f>
        <v>3480.4000000000005</v>
      </c>
      <c r="I8" s="137"/>
      <c r="J8" s="138"/>
    </row>
    <row r="9" spans="1:13" s="67" customFormat="1" ht="31.5">
      <c r="A9" s="157"/>
      <c r="B9" s="129" t="s">
        <v>139</v>
      </c>
      <c r="C9" s="71" t="s">
        <v>119</v>
      </c>
      <c r="D9" s="71" t="s">
        <v>121</v>
      </c>
      <c r="E9" s="71"/>
      <c r="F9" s="71"/>
      <c r="G9" s="130">
        <f>G10</f>
        <v>0</v>
      </c>
      <c r="H9" s="130">
        <f>H10</f>
        <v>528.5</v>
      </c>
      <c r="I9" s="137"/>
      <c r="J9" s="138"/>
    </row>
    <row r="10" spans="1:13" s="66" customFormat="1" ht="18.75">
      <c r="A10" s="157"/>
      <c r="B10" s="158" t="s">
        <v>161</v>
      </c>
      <c r="C10" s="71" t="s">
        <v>119</v>
      </c>
      <c r="D10" s="71" t="s">
        <v>121</v>
      </c>
      <c r="E10" s="71" t="s">
        <v>162</v>
      </c>
      <c r="F10" s="71" t="s">
        <v>100</v>
      </c>
      <c r="G10" s="130">
        <f>G11+G12+G13</f>
        <v>0</v>
      </c>
      <c r="H10" s="130">
        <f>H11+H12+H13</f>
        <v>528.5</v>
      </c>
      <c r="I10" s="137"/>
      <c r="J10" s="139"/>
      <c r="K10" s="131"/>
    </row>
    <row r="11" spans="1:13" s="66" customFormat="1" ht="31.5">
      <c r="A11" s="157"/>
      <c r="B11" s="159" t="s">
        <v>163</v>
      </c>
      <c r="C11" s="71" t="s">
        <v>119</v>
      </c>
      <c r="D11" s="71" t="s">
        <v>121</v>
      </c>
      <c r="E11" s="71" t="s">
        <v>162</v>
      </c>
      <c r="F11" s="71" t="s">
        <v>140</v>
      </c>
      <c r="G11" s="130">
        <v>0</v>
      </c>
      <c r="H11" s="130">
        <v>375.4</v>
      </c>
      <c r="I11" s="137"/>
      <c r="J11" s="139"/>
      <c r="K11" s="192" t="e">
        <f>H25+H24+H45+H48+H52+#REF!+H59+H71+H90+H91</f>
        <v>#REF!</v>
      </c>
    </row>
    <row r="12" spans="1:13" s="68" customFormat="1" ht="47.25">
      <c r="A12" s="156"/>
      <c r="B12" s="159" t="s">
        <v>164</v>
      </c>
      <c r="C12" s="71" t="s">
        <v>119</v>
      </c>
      <c r="D12" s="71" t="s">
        <v>121</v>
      </c>
      <c r="E12" s="71" t="s">
        <v>162</v>
      </c>
      <c r="F12" s="71" t="s">
        <v>165</v>
      </c>
      <c r="G12" s="130">
        <v>0</v>
      </c>
      <c r="H12" s="130">
        <v>122.6</v>
      </c>
      <c r="I12" s="137"/>
      <c r="J12" s="140"/>
      <c r="K12" s="195" t="e">
        <f>H28+H39+H49+H56+H68+H75+#REF!</f>
        <v>#REF!</v>
      </c>
    </row>
    <row r="13" spans="1:13" s="67" customFormat="1" ht="31.5">
      <c r="A13" s="156"/>
      <c r="B13" s="160" t="s">
        <v>156</v>
      </c>
      <c r="C13" s="71" t="s">
        <v>119</v>
      </c>
      <c r="D13" s="71" t="s">
        <v>121</v>
      </c>
      <c r="E13" s="71" t="s">
        <v>162</v>
      </c>
      <c r="F13" s="71" t="s">
        <v>141</v>
      </c>
      <c r="G13" s="130">
        <v>0</v>
      </c>
      <c r="H13" s="130">
        <v>30.5</v>
      </c>
      <c r="I13" s="137"/>
      <c r="J13" s="138"/>
    </row>
    <row r="14" spans="1:13" s="67" customFormat="1" ht="31.5">
      <c r="A14" s="161"/>
      <c r="B14" s="128" t="s">
        <v>166</v>
      </c>
      <c r="C14" s="71" t="s">
        <v>119</v>
      </c>
      <c r="D14" s="71" t="s">
        <v>123</v>
      </c>
      <c r="E14" s="71"/>
      <c r="F14" s="71"/>
      <c r="G14" s="130">
        <f>G15+G19</f>
        <v>-50</v>
      </c>
      <c r="H14" s="130">
        <f>H15+H19</f>
        <v>2851.6000000000004</v>
      </c>
      <c r="I14" s="137"/>
      <c r="J14" s="138"/>
    </row>
    <row r="15" spans="1:13" ht="31.5">
      <c r="A15" s="161"/>
      <c r="B15" s="128" t="s">
        <v>167</v>
      </c>
      <c r="C15" s="71" t="s">
        <v>119</v>
      </c>
      <c r="D15" s="71" t="s">
        <v>123</v>
      </c>
      <c r="E15" s="71" t="s">
        <v>168</v>
      </c>
      <c r="F15" s="71" t="s">
        <v>100</v>
      </c>
      <c r="G15" s="130">
        <f>G16+G22</f>
        <v>-50</v>
      </c>
      <c r="H15" s="130">
        <f>H16+H22</f>
        <v>2645.8</v>
      </c>
      <c r="I15" s="137"/>
      <c r="J15" s="181"/>
      <c r="K15" s="213">
        <f>H11+H12+H17+H18+H35+H82+H85+H19</f>
        <v>6241.2000000000007</v>
      </c>
      <c r="L15" s="213">
        <f>K15-H34</f>
        <v>5934.4000000000005</v>
      </c>
      <c r="M15" s="213">
        <f>L15-H11-H12</f>
        <v>5436.4000000000005</v>
      </c>
    </row>
    <row r="16" spans="1:13" ht="31.5">
      <c r="A16" s="161"/>
      <c r="B16" s="158" t="s">
        <v>169</v>
      </c>
      <c r="C16" s="71" t="s">
        <v>119</v>
      </c>
      <c r="D16" s="71" t="s">
        <v>123</v>
      </c>
      <c r="E16" s="71" t="s">
        <v>170</v>
      </c>
      <c r="F16" s="71" t="s">
        <v>100</v>
      </c>
      <c r="G16" s="130">
        <f>G17+G18</f>
        <v>0</v>
      </c>
      <c r="H16" s="130">
        <f>H17+H18</f>
        <v>2253.4</v>
      </c>
      <c r="I16" s="137"/>
      <c r="J16" s="181"/>
      <c r="K16" s="213">
        <f>H19+H85</f>
        <v>617.6</v>
      </c>
    </row>
    <row r="17" spans="1:11" ht="31.5">
      <c r="A17" s="161"/>
      <c r="B17" s="159" t="s">
        <v>163</v>
      </c>
      <c r="C17" s="71" t="s">
        <v>119</v>
      </c>
      <c r="D17" s="71" t="s">
        <v>123</v>
      </c>
      <c r="E17" s="71" t="s">
        <v>170</v>
      </c>
      <c r="F17" s="71" t="s">
        <v>140</v>
      </c>
      <c r="G17" s="130"/>
      <c r="H17" s="130">
        <f>1877.2-158.1</f>
        <v>1719.1000000000001</v>
      </c>
      <c r="I17" s="137"/>
      <c r="J17" s="181"/>
    </row>
    <row r="18" spans="1:11" ht="47.25">
      <c r="A18" s="161"/>
      <c r="B18" s="159" t="s">
        <v>164</v>
      </c>
      <c r="C18" s="71" t="s">
        <v>119</v>
      </c>
      <c r="D18" s="71" t="s">
        <v>123</v>
      </c>
      <c r="E18" s="71" t="s">
        <v>170</v>
      </c>
      <c r="F18" s="71" t="s">
        <v>165</v>
      </c>
      <c r="G18" s="130"/>
      <c r="H18" s="130">
        <f>582-47.7</f>
        <v>534.29999999999995</v>
      </c>
      <c r="I18" s="137"/>
      <c r="J18" s="181"/>
      <c r="K18" s="213">
        <f>H17+H83</f>
        <v>3689.4</v>
      </c>
    </row>
    <row r="19" spans="1:11" ht="47.25">
      <c r="A19" s="206"/>
      <c r="B19" s="207" t="s">
        <v>238</v>
      </c>
      <c r="C19" s="208" t="s">
        <v>119</v>
      </c>
      <c r="D19" s="208" t="s">
        <v>123</v>
      </c>
      <c r="E19" s="208" t="s">
        <v>239</v>
      </c>
      <c r="F19" s="208" t="s">
        <v>100</v>
      </c>
      <c r="G19" s="130">
        <f>G20+G21</f>
        <v>0</v>
      </c>
      <c r="H19" s="209">
        <f>H20+H21</f>
        <v>205.8</v>
      </c>
      <c r="I19" s="137"/>
      <c r="J19" s="181"/>
    </row>
    <row r="20" spans="1:11" ht="31.5">
      <c r="A20" s="206"/>
      <c r="B20" s="210" t="s">
        <v>163</v>
      </c>
      <c r="C20" s="208" t="s">
        <v>119</v>
      </c>
      <c r="D20" s="208" t="s">
        <v>123</v>
      </c>
      <c r="E20" s="208" t="s">
        <v>239</v>
      </c>
      <c r="F20" s="208" t="s">
        <v>140</v>
      </c>
      <c r="G20" s="130"/>
      <c r="H20" s="209">
        <v>158.1</v>
      </c>
      <c r="I20" s="137"/>
      <c r="J20" s="181"/>
      <c r="K20" s="213">
        <f>H28+H39+H49+H56+H68+H75</f>
        <v>12169</v>
      </c>
    </row>
    <row r="21" spans="1:11" ht="47.25">
      <c r="A21" s="206"/>
      <c r="B21" s="210" t="s">
        <v>240</v>
      </c>
      <c r="C21" s="208" t="s">
        <v>119</v>
      </c>
      <c r="D21" s="208" t="s">
        <v>123</v>
      </c>
      <c r="E21" s="208" t="s">
        <v>239</v>
      </c>
      <c r="F21" s="208" t="s">
        <v>165</v>
      </c>
      <c r="G21" s="130"/>
      <c r="H21" s="209">
        <v>47.7</v>
      </c>
      <c r="I21" s="137"/>
      <c r="J21" s="181"/>
    </row>
    <row r="22" spans="1:11" ht="31.5">
      <c r="A22" s="161"/>
      <c r="B22" s="159" t="s">
        <v>171</v>
      </c>
      <c r="C22" s="71" t="s">
        <v>119</v>
      </c>
      <c r="D22" s="71" t="s">
        <v>123</v>
      </c>
      <c r="E22" s="71" t="s">
        <v>172</v>
      </c>
      <c r="F22" s="71" t="s">
        <v>100</v>
      </c>
      <c r="G22" s="130">
        <f>G23+G24+G25+G26+G27</f>
        <v>-50</v>
      </c>
      <c r="H22" s="130">
        <f>H23+H24+H25+H26+H27</f>
        <v>392.4</v>
      </c>
      <c r="I22" s="137"/>
      <c r="J22" s="181"/>
    </row>
    <row r="23" spans="1:11" ht="30">
      <c r="A23" s="128"/>
      <c r="B23" s="150" t="s">
        <v>156</v>
      </c>
      <c r="C23" s="71" t="s">
        <v>119</v>
      </c>
      <c r="D23" s="71" t="s">
        <v>123</v>
      </c>
      <c r="E23" s="71" t="s">
        <v>172</v>
      </c>
      <c r="F23" s="71" t="s">
        <v>141</v>
      </c>
      <c r="G23" s="130"/>
      <c r="H23" s="130">
        <v>50</v>
      </c>
      <c r="I23" s="137"/>
      <c r="J23" s="181"/>
    </row>
    <row r="24" spans="1:11" ht="30">
      <c r="A24" s="128"/>
      <c r="B24" s="150" t="s">
        <v>142</v>
      </c>
      <c r="C24" s="71" t="s">
        <v>119</v>
      </c>
      <c r="D24" s="71" t="s">
        <v>123</v>
      </c>
      <c r="E24" s="71" t="s">
        <v>172</v>
      </c>
      <c r="F24" s="71" t="s">
        <v>143</v>
      </c>
      <c r="G24" s="130">
        <v>50</v>
      </c>
      <c r="H24" s="130">
        <f>70+G24</f>
        <v>120</v>
      </c>
      <c r="I24" s="137"/>
      <c r="J24" s="181"/>
    </row>
    <row r="25" spans="1:11" ht="30">
      <c r="A25" s="128"/>
      <c r="B25" s="150" t="s">
        <v>173</v>
      </c>
      <c r="C25" s="71" t="s">
        <v>119</v>
      </c>
      <c r="D25" s="71" t="s">
        <v>123</v>
      </c>
      <c r="E25" s="71" t="s">
        <v>172</v>
      </c>
      <c r="F25" s="71" t="s">
        <v>148</v>
      </c>
      <c r="G25" s="130">
        <v>-100</v>
      </c>
      <c r="H25" s="130">
        <f>297.4+G25</f>
        <v>197.39999999999998</v>
      </c>
      <c r="I25" s="137"/>
      <c r="J25" s="181"/>
    </row>
    <row r="26" spans="1:11" ht="15.75">
      <c r="A26" s="128"/>
      <c r="B26" s="150" t="s">
        <v>144</v>
      </c>
      <c r="C26" s="71" t="s">
        <v>119</v>
      </c>
      <c r="D26" s="71" t="s">
        <v>123</v>
      </c>
      <c r="E26" s="71" t="s">
        <v>172</v>
      </c>
      <c r="F26" s="71">
        <v>851</v>
      </c>
      <c r="G26" s="130">
        <f>20-H26</f>
        <v>0</v>
      </c>
      <c r="H26" s="130">
        <f>20</f>
        <v>20</v>
      </c>
      <c r="I26" s="137"/>
      <c r="J26" s="181"/>
    </row>
    <row r="27" spans="1:11" ht="15.75">
      <c r="A27" s="128"/>
      <c r="B27" s="150" t="s">
        <v>204</v>
      </c>
      <c r="C27" s="71" t="s">
        <v>119</v>
      </c>
      <c r="D27" s="71" t="s">
        <v>123</v>
      </c>
      <c r="E27" s="71" t="s">
        <v>172</v>
      </c>
      <c r="F27" s="71">
        <v>852</v>
      </c>
      <c r="G27" s="130">
        <v>0</v>
      </c>
      <c r="H27" s="130">
        <v>5</v>
      </c>
      <c r="I27" s="137"/>
      <c r="J27" s="181"/>
    </row>
    <row r="28" spans="1:11" ht="47.25">
      <c r="A28" s="128"/>
      <c r="B28" s="196" t="s">
        <v>175</v>
      </c>
      <c r="C28" s="71" t="s">
        <v>119</v>
      </c>
      <c r="D28" s="71" t="s">
        <v>176</v>
      </c>
      <c r="E28" s="71"/>
      <c r="F28" s="71"/>
      <c r="G28" s="130">
        <f>G29</f>
        <v>0</v>
      </c>
      <c r="H28" s="130">
        <f>H29</f>
        <v>0.3</v>
      </c>
      <c r="I28" s="137"/>
      <c r="J28" s="181"/>
    </row>
    <row r="29" spans="1:11" ht="31.5">
      <c r="A29" s="128"/>
      <c r="B29" s="159" t="s">
        <v>208</v>
      </c>
      <c r="C29" s="71" t="s">
        <v>119</v>
      </c>
      <c r="D29" s="71" t="s">
        <v>176</v>
      </c>
      <c r="E29" s="71" t="s">
        <v>222</v>
      </c>
      <c r="F29" s="71" t="s">
        <v>100</v>
      </c>
      <c r="G29" s="130">
        <f>G30</f>
        <v>0</v>
      </c>
      <c r="H29" s="130">
        <f>H30</f>
        <v>0.3</v>
      </c>
      <c r="I29" s="137"/>
      <c r="J29" s="181"/>
    </row>
    <row r="30" spans="1:11" ht="31.5">
      <c r="A30" s="128"/>
      <c r="B30" s="196" t="s">
        <v>191</v>
      </c>
      <c r="C30" s="71" t="s">
        <v>119</v>
      </c>
      <c r="D30" s="71" t="s">
        <v>176</v>
      </c>
      <c r="E30" s="71" t="s">
        <v>190</v>
      </c>
      <c r="F30" s="188" t="s">
        <v>154</v>
      </c>
      <c r="G30" s="130"/>
      <c r="H30" s="130">
        <v>0.3</v>
      </c>
      <c r="I30" s="137"/>
      <c r="J30" s="181"/>
    </row>
    <row r="31" spans="1:11" ht="15.75">
      <c r="A31" s="128"/>
      <c r="B31" s="159" t="s">
        <v>218</v>
      </c>
      <c r="C31" s="71" t="s">
        <v>119</v>
      </c>
      <c r="D31" s="71" t="s">
        <v>135</v>
      </c>
      <c r="E31" s="71"/>
      <c r="F31" s="188" t="s">
        <v>100</v>
      </c>
      <c r="G31" s="130">
        <f>G32</f>
        <v>0</v>
      </c>
      <c r="H31" s="130">
        <f>H32</f>
        <v>100</v>
      </c>
      <c r="I31" s="137"/>
      <c r="J31" s="181"/>
    </row>
    <row r="32" spans="1:11" ht="15.75">
      <c r="A32" s="128"/>
      <c r="B32" s="159" t="s">
        <v>221</v>
      </c>
      <c r="C32" s="71" t="s">
        <v>119</v>
      </c>
      <c r="D32" s="71" t="s">
        <v>135</v>
      </c>
      <c r="E32" s="71" t="s">
        <v>224</v>
      </c>
      <c r="F32" s="188" t="s">
        <v>100</v>
      </c>
      <c r="G32" s="130">
        <f>G33</f>
        <v>0</v>
      </c>
      <c r="H32" s="130">
        <f>H33</f>
        <v>100</v>
      </c>
      <c r="I32" s="137"/>
      <c r="J32" s="181"/>
    </row>
    <row r="33" spans="1:10" ht="15.75">
      <c r="A33" s="128"/>
      <c r="B33" s="159" t="s">
        <v>220</v>
      </c>
      <c r="C33" s="71" t="s">
        <v>119</v>
      </c>
      <c r="D33" s="71" t="s">
        <v>135</v>
      </c>
      <c r="E33" s="71" t="s">
        <v>224</v>
      </c>
      <c r="F33" s="188">
        <v>870</v>
      </c>
      <c r="G33" s="130">
        <v>0</v>
      </c>
      <c r="H33" s="130">
        <v>100</v>
      </c>
      <c r="I33" s="137"/>
      <c r="J33" s="181"/>
    </row>
    <row r="34" spans="1:10" ht="15.75">
      <c r="A34" s="156" t="s">
        <v>122</v>
      </c>
      <c r="B34" s="129" t="s">
        <v>124</v>
      </c>
      <c r="C34" s="71" t="s">
        <v>121</v>
      </c>
      <c r="D34" s="71"/>
      <c r="E34" s="71"/>
      <c r="F34" s="71"/>
      <c r="G34" s="130">
        <f>G35</f>
        <v>0</v>
      </c>
      <c r="H34" s="130">
        <f>H35</f>
        <v>306.8</v>
      </c>
      <c r="I34" s="137"/>
      <c r="J34" s="181"/>
    </row>
    <row r="35" spans="1:10" ht="15.75">
      <c r="A35" s="156"/>
      <c r="B35" s="129" t="s">
        <v>56</v>
      </c>
      <c r="C35" s="71" t="s">
        <v>121</v>
      </c>
      <c r="D35" s="71" t="s">
        <v>125</v>
      </c>
      <c r="E35" s="71"/>
      <c r="F35" s="71"/>
      <c r="G35" s="130">
        <f>G36</f>
        <v>0</v>
      </c>
      <c r="H35" s="130">
        <f>H36</f>
        <v>306.8</v>
      </c>
      <c r="I35" s="137"/>
      <c r="J35" s="181"/>
    </row>
    <row r="36" spans="1:10" ht="31.5">
      <c r="A36" s="161"/>
      <c r="B36" s="162" t="s">
        <v>160</v>
      </c>
      <c r="C36" s="71" t="s">
        <v>121</v>
      </c>
      <c r="D36" s="71" t="s">
        <v>125</v>
      </c>
      <c r="E36" s="71" t="s">
        <v>192</v>
      </c>
      <c r="F36" s="71" t="s">
        <v>100</v>
      </c>
      <c r="G36" s="130">
        <f>G37+G38</f>
        <v>0</v>
      </c>
      <c r="H36" s="130">
        <f>H37+H38</f>
        <v>306.8</v>
      </c>
      <c r="I36" s="137"/>
      <c r="J36" s="181"/>
    </row>
    <row r="37" spans="1:10" ht="31.5">
      <c r="A37" s="161"/>
      <c r="B37" s="159" t="s">
        <v>163</v>
      </c>
      <c r="C37" s="71" t="s">
        <v>121</v>
      </c>
      <c r="D37" s="71" t="s">
        <v>125</v>
      </c>
      <c r="E37" s="71" t="s">
        <v>192</v>
      </c>
      <c r="F37" s="71" t="s">
        <v>140</v>
      </c>
      <c r="G37" s="130"/>
      <c r="H37" s="130">
        <v>235.6</v>
      </c>
      <c r="I37" s="137"/>
      <c r="J37" s="181"/>
    </row>
    <row r="38" spans="1:10" ht="47.25">
      <c r="A38" s="161"/>
      <c r="B38" s="159" t="s">
        <v>164</v>
      </c>
      <c r="C38" s="71" t="s">
        <v>121</v>
      </c>
      <c r="D38" s="71" t="s">
        <v>125</v>
      </c>
      <c r="E38" s="71" t="s">
        <v>192</v>
      </c>
      <c r="F38" s="71" t="s">
        <v>165</v>
      </c>
      <c r="G38" s="130"/>
      <c r="H38" s="130">
        <v>71.2</v>
      </c>
      <c r="I38" s="137"/>
      <c r="J38" s="181"/>
    </row>
    <row r="39" spans="1:10" ht="31.5">
      <c r="A39" s="128"/>
      <c r="B39" s="128" t="s">
        <v>126</v>
      </c>
      <c r="C39" s="71" t="s">
        <v>125</v>
      </c>
      <c r="D39" s="71"/>
      <c r="E39" s="71"/>
      <c r="F39" s="71"/>
      <c r="G39" s="130">
        <f>G43+G46+G41</f>
        <v>130</v>
      </c>
      <c r="H39" s="130">
        <f>H43+H46+H41</f>
        <v>170</v>
      </c>
      <c r="I39" s="137"/>
      <c r="J39" s="181"/>
    </row>
    <row r="40" spans="1:10" ht="47.25">
      <c r="A40" s="128"/>
      <c r="B40" s="128" t="s">
        <v>243</v>
      </c>
      <c r="C40" s="198" t="s">
        <v>125</v>
      </c>
      <c r="D40" s="198" t="s">
        <v>244</v>
      </c>
      <c r="E40" s="128"/>
      <c r="F40" s="71"/>
      <c r="G40" s="130">
        <f>G41</f>
        <v>40</v>
      </c>
      <c r="H40" s="130">
        <f>H41</f>
        <v>50</v>
      </c>
      <c r="I40" s="137"/>
      <c r="J40" s="181"/>
    </row>
    <row r="41" spans="1:10" ht="31.5">
      <c r="A41" s="128"/>
      <c r="B41" s="128" t="s">
        <v>245</v>
      </c>
      <c r="C41" s="198" t="s">
        <v>125</v>
      </c>
      <c r="D41" s="198" t="s">
        <v>244</v>
      </c>
      <c r="E41" s="128" t="s">
        <v>177</v>
      </c>
      <c r="F41" s="71" t="s">
        <v>100</v>
      </c>
      <c r="G41" s="130">
        <f>G42</f>
        <v>40</v>
      </c>
      <c r="H41" s="130">
        <f>H42</f>
        <v>50</v>
      </c>
      <c r="I41" s="137"/>
      <c r="J41" s="181"/>
    </row>
    <row r="42" spans="1:10" ht="15.75">
      <c r="A42" s="128"/>
      <c r="B42" s="128" t="s">
        <v>246</v>
      </c>
      <c r="C42" s="198" t="s">
        <v>125</v>
      </c>
      <c r="D42" s="198" t="s">
        <v>244</v>
      </c>
      <c r="E42" s="128" t="s">
        <v>177</v>
      </c>
      <c r="F42" s="71" t="s">
        <v>148</v>
      </c>
      <c r="G42" s="130">
        <v>40</v>
      </c>
      <c r="H42" s="130">
        <f>10+G42</f>
        <v>50</v>
      </c>
      <c r="I42" s="137"/>
      <c r="J42" s="181"/>
    </row>
    <row r="43" spans="1:10" ht="15.75">
      <c r="A43" s="156" t="s">
        <v>146</v>
      </c>
      <c r="B43" s="128" t="s">
        <v>42</v>
      </c>
      <c r="C43" s="71" t="s">
        <v>125</v>
      </c>
      <c r="D43" s="71" t="s">
        <v>157</v>
      </c>
      <c r="E43" s="71"/>
      <c r="F43" s="71"/>
      <c r="G43" s="130">
        <f>G44</f>
        <v>50</v>
      </c>
      <c r="H43" s="130">
        <f>H44</f>
        <v>70</v>
      </c>
      <c r="I43" s="137"/>
      <c r="J43" s="181"/>
    </row>
    <row r="44" spans="1:10" ht="31.5">
      <c r="A44" s="128"/>
      <c r="B44" s="162" t="s">
        <v>205</v>
      </c>
      <c r="C44" s="71" t="s">
        <v>125</v>
      </c>
      <c r="D44" s="71" t="s">
        <v>157</v>
      </c>
      <c r="E44" s="71" t="s">
        <v>213</v>
      </c>
      <c r="F44" s="71" t="s">
        <v>100</v>
      </c>
      <c r="G44" s="130">
        <f>G45</f>
        <v>50</v>
      </c>
      <c r="H44" s="130">
        <f>H45</f>
        <v>70</v>
      </c>
      <c r="I44" s="137"/>
      <c r="J44" s="181"/>
    </row>
    <row r="45" spans="1:10" ht="47.25">
      <c r="A45" s="128"/>
      <c r="B45" s="197" t="s">
        <v>203</v>
      </c>
      <c r="C45" s="71" t="s">
        <v>125</v>
      </c>
      <c r="D45" s="71" t="s">
        <v>157</v>
      </c>
      <c r="E45" s="71" t="s">
        <v>214</v>
      </c>
      <c r="F45" s="71" t="s">
        <v>148</v>
      </c>
      <c r="G45" s="130">
        <v>50</v>
      </c>
      <c r="H45" s="130">
        <f>20+G45</f>
        <v>70</v>
      </c>
      <c r="I45" s="137"/>
      <c r="J45" s="181"/>
    </row>
    <row r="46" spans="1:10" ht="31.5">
      <c r="A46" s="128"/>
      <c r="B46" s="129" t="s">
        <v>159</v>
      </c>
      <c r="C46" s="71" t="s">
        <v>125</v>
      </c>
      <c r="D46" s="71" t="s">
        <v>158</v>
      </c>
      <c r="E46" s="71"/>
      <c r="F46" s="71"/>
      <c r="G46" s="130">
        <f>G47</f>
        <v>40</v>
      </c>
      <c r="H46" s="130">
        <f>H47</f>
        <v>50</v>
      </c>
      <c r="I46" s="137"/>
      <c r="J46" s="181"/>
    </row>
    <row r="47" spans="1:10" ht="45">
      <c r="A47" s="128"/>
      <c r="B47" s="163" t="s">
        <v>206</v>
      </c>
      <c r="C47" s="71" t="s">
        <v>125</v>
      </c>
      <c r="D47" s="71" t="s">
        <v>158</v>
      </c>
      <c r="E47" s="71" t="s">
        <v>177</v>
      </c>
      <c r="F47" s="71" t="s">
        <v>100</v>
      </c>
      <c r="G47" s="130">
        <f>G48</f>
        <v>40</v>
      </c>
      <c r="H47" s="130">
        <f>H48</f>
        <v>50</v>
      </c>
      <c r="I47" s="137"/>
      <c r="J47" s="181"/>
    </row>
    <row r="48" spans="1:10" ht="47.25">
      <c r="A48" s="128"/>
      <c r="B48" s="128" t="s">
        <v>203</v>
      </c>
      <c r="C48" s="71" t="s">
        <v>125</v>
      </c>
      <c r="D48" s="71" t="s">
        <v>158</v>
      </c>
      <c r="E48" s="71" t="s">
        <v>177</v>
      </c>
      <c r="F48" s="71">
        <v>244</v>
      </c>
      <c r="G48" s="130">
        <v>40</v>
      </c>
      <c r="H48" s="130">
        <f>10+G48</f>
        <v>50</v>
      </c>
      <c r="I48" s="137"/>
      <c r="J48" s="181"/>
    </row>
    <row r="49" spans="1:10" ht="15.75">
      <c r="A49" s="156" t="s">
        <v>147</v>
      </c>
      <c r="B49" s="128" t="s">
        <v>127</v>
      </c>
      <c r="C49" s="71" t="s">
        <v>123</v>
      </c>
      <c r="D49" s="71"/>
      <c r="E49" s="71"/>
      <c r="F49" s="71"/>
      <c r="G49" s="130">
        <f>G50</f>
        <v>311</v>
      </c>
      <c r="H49" s="130">
        <f>H50</f>
        <v>581</v>
      </c>
      <c r="I49" s="137"/>
      <c r="J49" s="181"/>
    </row>
    <row r="50" spans="1:10" ht="15.75">
      <c r="A50" s="156"/>
      <c r="B50" s="128" t="s">
        <v>41</v>
      </c>
      <c r="C50" s="71" t="s">
        <v>123</v>
      </c>
      <c r="D50" s="71" t="s">
        <v>128</v>
      </c>
      <c r="E50" s="71"/>
      <c r="F50" s="71"/>
      <c r="G50" s="130">
        <f>G51+G54</f>
        <v>311</v>
      </c>
      <c r="H50" s="130">
        <f>H51+H54</f>
        <v>581</v>
      </c>
      <c r="I50" s="137"/>
      <c r="J50" s="181"/>
    </row>
    <row r="51" spans="1:10" ht="47.25">
      <c r="A51" s="128"/>
      <c r="B51" s="162" t="s">
        <v>207</v>
      </c>
      <c r="C51" s="71" t="s">
        <v>123</v>
      </c>
      <c r="D51" s="71" t="s">
        <v>128</v>
      </c>
      <c r="E51" s="71" t="s">
        <v>180</v>
      </c>
      <c r="F51" s="71" t="s">
        <v>100</v>
      </c>
      <c r="G51" s="130">
        <f>G53+G52</f>
        <v>200</v>
      </c>
      <c r="H51" s="130">
        <f>H53+H52</f>
        <v>470</v>
      </c>
      <c r="I51" s="137"/>
      <c r="J51" s="181"/>
    </row>
    <row r="52" spans="1:10" ht="31.5">
      <c r="A52" s="128"/>
      <c r="B52" s="164" t="s">
        <v>173</v>
      </c>
      <c r="C52" s="71" t="s">
        <v>123</v>
      </c>
      <c r="D52" s="71" t="s">
        <v>128</v>
      </c>
      <c r="E52" s="71" t="s">
        <v>180</v>
      </c>
      <c r="F52" s="71">
        <v>244</v>
      </c>
      <c r="G52" s="130">
        <v>200</v>
      </c>
      <c r="H52" s="130">
        <f>200+G52</f>
        <v>400</v>
      </c>
      <c r="I52" s="137"/>
      <c r="J52" s="181"/>
    </row>
    <row r="53" spans="1:10" ht="31.5">
      <c r="A53" s="128"/>
      <c r="B53" s="164" t="s">
        <v>144</v>
      </c>
      <c r="C53" s="71" t="s">
        <v>123</v>
      </c>
      <c r="D53" s="71" t="s">
        <v>128</v>
      </c>
      <c r="E53" s="71" t="s">
        <v>180</v>
      </c>
      <c r="F53" s="71" t="s">
        <v>149</v>
      </c>
      <c r="G53" s="130">
        <v>0</v>
      </c>
      <c r="H53" s="130">
        <v>70</v>
      </c>
      <c r="I53" s="137"/>
      <c r="J53" s="181"/>
    </row>
    <row r="54" spans="1:10" ht="47.25">
      <c r="A54" s="128"/>
      <c r="B54" s="164" t="s">
        <v>257</v>
      </c>
      <c r="C54" s="71" t="s">
        <v>123</v>
      </c>
      <c r="D54" s="71" t="s">
        <v>128</v>
      </c>
      <c r="E54" s="71" t="s">
        <v>270</v>
      </c>
      <c r="F54" s="71" t="s">
        <v>100</v>
      </c>
      <c r="G54" s="221">
        <f>G55</f>
        <v>111</v>
      </c>
      <c r="H54" s="221">
        <f>H55</f>
        <v>111</v>
      </c>
      <c r="I54" s="137"/>
      <c r="J54" s="181"/>
    </row>
    <row r="55" spans="1:10" ht="31.5">
      <c r="A55" s="128"/>
      <c r="B55" s="164" t="s">
        <v>173</v>
      </c>
      <c r="C55" s="71" t="s">
        <v>123</v>
      </c>
      <c r="D55" s="71" t="s">
        <v>128</v>
      </c>
      <c r="E55" s="71" t="s">
        <v>270</v>
      </c>
      <c r="F55" s="71" t="s">
        <v>148</v>
      </c>
      <c r="G55" s="221">
        <v>111</v>
      </c>
      <c r="H55" s="221">
        <f>G55</f>
        <v>111</v>
      </c>
      <c r="I55" s="137"/>
      <c r="J55" s="181"/>
    </row>
    <row r="56" spans="1:10" ht="15.75">
      <c r="A56" s="156" t="s">
        <v>150</v>
      </c>
      <c r="B56" s="129" t="s">
        <v>129</v>
      </c>
      <c r="C56" s="71" t="s">
        <v>130</v>
      </c>
      <c r="D56" s="71"/>
      <c r="E56" s="71"/>
      <c r="F56" s="71"/>
      <c r="G56" s="130">
        <f>G57</f>
        <v>2130</v>
      </c>
      <c r="H56" s="130">
        <f>H57</f>
        <v>3304.1</v>
      </c>
      <c r="I56" s="137"/>
      <c r="J56" s="181"/>
    </row>
    <row r="57" spans="1:10" ht="15.75">
      <c r="A57" s="161"/>
      <c r="B57" s="129" t="s">
        <v>40</v>
      </c>
      <c r="C57" s="71" t="s">
        <v>130</v>
      </c>
      <c r="D57" s="71" t="s">
        <v>125</v>
      </c>
      <c r="E57" s="71"/>
      <c r="F57" s="71"/>
      <c r="G57" s="130">
        <f>G58+G60+G62+G66+G64</f>
        <v>2130</v>
      </c>
      <c r="H57" s="130">
        <f>H58+H60+H62+H66+H64</f>
        <v>3304.1</v>
      </c>
      <c r="I57" s="137"/>
      <c r="J57" s="181"/>
    </row>
    <row r="58" spans="1:10" ht="31.5">
      <c r="A58" s="161"/>
      <c r="B58" s="162" t="s">
        <v>209</v>
      </c>
      <c r="C58" s="71" t="s">
        <v>130</v>
      </c>
      <c r="D58" s="71" t="s">
        <v>125</v>
      </c>
      <c r="E58" s="71" t="s">
        <v>181</v>
      </c>
      <c r="F58" s="71" t="s">
        <v>100</v>
      </c>
      <c r="G58" s="130">
        <f t="shared" ref="G58:H58" si="0">G59</f>
        <v>1223</v>
      </c>
      <c r="H58" s="130">
        <f t="shared" si="0"/>
        <v>2397.1</v>
      </c>
      <c r="I58" s="137"/>
      <c r="J58" s="181"/>
    </row>
    <row r="59" spans="1:10" ht="32.25">
      <c r="A59" s="165"/>
      <c r="B59" s="164" t="s">
        <v>173</v>
      </c>
      <c r="C59" s="71" t="s">
        <v>130</v>
      </c>
      <c r="D59" s="71" t="s">
        <v>125</v>
      </c>
      <c r="E59" s="71" t="s">
        <v>181</v>
      </c>
      <c r="F59" s="71">
        <v>244</v>
      </c>
      <c r="G59" s="130">
        <v>1223</v>
      </c>
      <c r="H59" s="135">
        <f>1174.1+G59</f>
        <v>2397.1</v>
      </c>
      <c r="I59" s="137"/>
      <c r="J59" s="181"/>
    </row>
    <row r="60" spans="1:10" ht="47.25">
      <c r="A60" s="165"/>
      <c r="B60" s="164" t="s">
        <v>261</v>
      </c>
      <c r="C60" s="71" t="s">
        <v>130</v>
      </c>
      <c r="D60" s="71" t="s">
        <v>125</v>
      </c>
      <c r="E60" s="71" t="s">
        <v>260</v>
      </c>
      <c r="F60" s="71" t="s">
        <v>100</v>
      </c>
      <c r="G60" s="130">
        <f>G61</f>
        <v>498</v>
      </c>
      <c r="H60" s="130">
        <f>H61</f>
        <v>498</v>
      </c>
      <c r="I60" s="137"/>
      <c r="J60" s="181"/>
    </row>
    <row r="61" spans="1:10" ht="32.25">
      <c r="A61" s="165"/>
      <c r="B61" s="164" t="s">
        <v>173</v>
      </c>
      <c r="C61" s="71" t="s">
        <v>130</v>
      </c>
      <c r="D61" s="71" t="s">
        <v>125</v>
      </c>
      <c r="E61" s="71" t="s">
        <v>260</v>
      </c>
      <c r="F61" s="71">
        <v>244</v>
      </c>
      <c r="G61" s="130">
        <v>498</v>
      </c>
      <c r="H61" s="135">
        <f>G61</f>
        <v>498</v>
      </c>
      <c r="I61" s="137"/>
      <c r="J61" s="181"/>
    </row>
    <row r="62" spans="1:10" ht="31.5">
      <c r="A62" s="165"/>
      <c r="B62" s="217" t="s">
        <v>269</v>
      </c>
      <c r="C62" s="71" t="s">
        <v>130</v>
      </c>
      <c r="D62" s="71" t="s">
        <v>125</v>
      </c>
      <c r="E62" s="71" t="s">
        <v>258</v>
      </c>
      <c r="F62" s="71" t="s">
        <v>100</v>
      </c>
      <c r="G62" s="130">
        <f>G63</f>
        <v>250</v>
      </c>
      <c r="H62" s="130">
        <f>H63</f>
        <v>250</v>
      </c>
      <c r="I62" s="137"/>
      <c r="J62" s="181"/>
    </row>
    <row r="63" spans="1:10" ht="32.25">
      <c r="A63" s="165"/>
      <c r="B63" s="164" t="s">
        <v>173</v>
      </c>
      <c r="C63" s="71" t="s">
        <v>130</v>
      </c>
      <c r="D63" s="71" t="s">
        <v>125</v>
      </c>
      <c r="E63" s="71" t="s">
        <v>258</v>
      </c>
      <c r="F63" s="71">
        <v>244</v>
      </c>
      <c r="G63" s="130">
        <v>250</v>
      </c>
      <c r="H63" s="135">
        <f>G63</f>
        <v>250</v>
      </c>
      <c r="I63" s="137"/>
      <c r="J63" s="181"/>
    </row>
    <row r="64" spans="1:10" ht="31.5">
      <c r="A64" s="165"/>
      <c r="B64" s="217" t="s">
        <v>269</v>
      </c>
      <c r="C64" s="71" t="s">
        <v>130</v>
      </c>
      <c r="D64" s="71" t="s">
        <v>125</v>
      </c>
      <c r="E64" s="71" t="s">
        <v>267</v>
      </c>
      <c r="F64" s="71" t="s">
        <v>100</v>
      </c>
      <c r="G64" s="130">
        <f>G65</f>
        <v>150</v>
      </c>
      <c r="H64" s="130">
        <f>H65</f>
        <v>150</v>
      </c>
      <c r="I64" s="137"/>
      <c r="J64" s="181"/>
    </row>
    <row r="65" spans="1:10" ht="32.25">
      <c r="A65" s="165"/>
      <c r="B65" s="164" t="s">
        <v>173</v>
      </c>
      <c r="C65" s="71" t="s">
        <v>130</v>
      </c>
      <c r="D65" s="71" t="s">
        <v>125</v>
      </c>
      <c r="E65" s="71" t="s">
        <v>267</v>
      </c>
      <c r="F65" s="71">
        <v>244</v>
      </c>
      <c r="G65" s="130">
        <v>150</v>
      </c>
      <c r="H65" s="135">
        <f>G65</f>
        <v>150</v>
      </c>
      <c r="I65" s="137"/>
      <c r="J65" s="181"/>
    </row>
    <row r="66" spans="1:10" ht="47.25">
      <c r="A66" s="165"/>
      <c r="B66" s="217" t="s">
        <v>268</v>
      </c>
      <c r="C66" s="71" t="s">
        <v>130</v>
      </c>
      <c r="D66" s="71" t="s">
        <v>125</v>
      </c>
      <c r="E66" s="71" t="s">
        <v>258</v>
      </c>
      <c r="F66" s="71" t="s">
        <v>100</v>
      </c>
      <c r="G66" s="130">
        <f>G67</f>
        <v>9</v>
      </c>
      <c r="H66" s="130">
        <f>H67</f>
        <v>9</v>
      </c>
      <c r="I66" s="137"/>
      <c r="J66" s="181"/>
    </row>
    <row r="67" spans="1:10" ht="32.25">
      <c r="A67" s="165"/>
      <c r="B67" s="164" t="s">
        <v>173</v>
      </c>
      <c r="C67" s="71" t="s">
        <v>130</v>
      </c>
      <c r="D67" s="71" t="s">
        <v>125</v>
      </c>
      <c r="E67" s="71" t="s">
        <v>259</v>
      </c>
      <c r="F67" s="71">
        <v>244</v>
      </c>
      <c r="G67" s="130">
        <v>9</v>
      </c>
      <c r="H67" s="135">
        <f>G67</f>
        <v>9</v>
      </c>
      <c r="I67" s="137"/>
      <c r="J67" s="181"/>
    </row>
    <row r="68" spans="1:10" ht="15.75">
      <c r="A68" s="156" t="s">
        <v>151</v>
      </c>
      <c r="B68" s="129" t="s">
        <v>152</v>
      </c>
      <c r="C68" s="71" t="s">
        <v>133</v>
      </c>
      <c r="D68" s="71"/>
      <c r="E68" s="71"/>
      <c r="F68" s="71"/>
      <c r="G68" s="130">
        <f>G69</f>
        <v>0</v>
      </c>
      <c r="H68" s="130">
        <f>H69</f>
        <v>2791.4</v>
      </c>
      <c r="I68" s="137"/>
      <c r="J68" s="181"/>
    </row>
    <row r="69" spans="1:10" ht="15.75">
      <c r="A69" s="156"/>
      <c r="B69" s="129" t="s">
        <v>39</v>
      </c>
      <c r="C69" s="71" t="s">
        <v>133</v>
      </c>
      <c r="D69" s="71" t="s">
        <v>119</v>
      </c>
      <c r="E69" s="71"/>
      <c r="F69" s="71"/>
      <c r="G69" s="130">
        <f>G70</f>
        <v>0</v>
      </c>
      <c r="H69" s="130">
        <f>H70</f>
        <v>2791.4</v>
      </c>
      <c r="I69" s="137"/>
      <c r="J69" s="181"/>
    </row>
    <row r="70" spans="1:10" ht="31.5">
      <c r="A70" s="161"/>
      <c r="B70" s="158" t="s">
        <v>210</v>
      </c>
      <c r="C70" s="71" t="s">
        <v>133</v>
      </c>
      <c r="D70" s="71" t="s">
        <v>119</v>
      </c>
      <c r="E70" s="71" t="s">
        <v>182</v>
      </c>
      <c r="F70" s="71" t="s">
        <v>100</v>
      </c>
      <c r="G70" s="130">
        <f>G71+G72+G73+G74</f>
        <v>0</v>
      </c>
      <c r="H70" s="130">
        <f>H71+H72+H73+H74</f>
        <v>2791.4</v>
      </c>
      <c r="I70" s="137"/>
      <c r="J70" s="181"/>
    </row>
    <row r="71" spans="1:10" ht="31.5">
      <c r="A71" s="161"/>
      <c r="B71" s="164" t="s">
        <v>173</v>
      </c>
      <c r="C71" s="71" t="s">
        <v>133</v>
      </c>
      <c r="D71" s="71" t="s">
        <v>119</v>
      </c>
      <c r="E71" s="71" t="s">
        <v>182</v>
      </c>
      <c r="F71" s="71">
        <v>244</v>
      </c>
      <c r="G71" s="130">
        <v>0</v>
      </c>
      <c r="H71" s="130">
        <v>251.1</v>
      </c>
      <c r="I71" s="137"/>
      <c r="J71" s="181"/>
    </row>
    <row r="72" spans="1:10" ht="15.75">
      <c r="A72" s="128"/>
      <c r="B72" s="158" t="s">
        <v>153</v>
      </c>
      <c r="C72" s="198" t="s">
        <v>133</v>
      </c>
      <c r="D72" s="198" t="s">
        <v>119</v>
      </c>
      <c r="E72" s="71" t="s">
        <v>182</v>
      </c>
      <c r="F72" s="198" t="s">
        <v>154</v>
      </c>
      <c r="G72" s="130">
        <v>0</v>
      </c>
      <c r="H72" s="130">
        <f>2500.3</f>
        <v>2500.3000000000002</v>
      </c>
      <c r="I72" s="137"/>
      <c r="J72" s="181"/>
    </row>
    <row r="73" spans="1:10" ht="31.5">
      <c r="A73" s="129"/>
      <c r="B73" s="128" t="s">
        <v>144</v>
      </c>
      <c r="C73" s="71" t="s">
        <v>133</v>
      </c>
      <c r="D73" s="71" t="s">
        <v>119</v>
      </c>
      <c r="E73" s="71" t="s">
        <v>182</v>
      </c>
      <c r="F73" s="71">
        <v>851</v>
      </c>
      <c r="G73" s="130"/>
      <c r="H73" s="130">
        <v>20</v>
      </c>
      <c r="I73" s="137"/>
      <c r="J73" s="181"/>
    </row>
    <row r="74" spans="1:10" ht="15.75">
      <c r="A74" s="128"/>
      <c r="B74" s="164" t="s">
        <v>174</v>
      </c>
      <c r="C74" s="71" t="s">
        <v>133</v>
      </c>
      <c r="D74" s="71" t="s">
        <v>119</v>
      </c>
      <c r="E74" s="71" t="s">
        <v>182</v>
      </c>
      <c r="F74" s="71">
        <v>852</v>
      </c>
      <c r="G74" s="130">
        <f>20-H74</f>
        <v>0</v>
      </c>
      <c r="H74" s="130">
        <v>20</v>
      </c>
      <c r="I74" s="137"/>
      <c r="J74" s="181"/>
    </row>
    <row r="75" spans="1:10" ht="15.75">
      <c r="A75" s="128"/>
      <c r="B75" s="128" t="s">
        <v>183</v>
      </c>
      <c r="C75" s="71" t="s">
        <v>135</v>
      </c>
      <c r="D75" s="71"/>
      <c r="E75" s="71"/>
      <c r="F75" s="71"/>
      <c r="G75" s="130">
        <f>G79+G76</f>
        <v>2080</v>
      </c>
      <c r="H75" s="130">
        <f>H79+H76</f>
        <v>5322.2000000000007</v>
      </c>
      <c r="I75" s="137"/>
      <c r="J75" s="181"/>
    </row>
    <row r="76" spans="1:10" ht="15.75">
      <c r="A76" s="128"/>
      <c r="B76" s="128" t="s">
        <v>265</v>
      </c>
      <c r="C76" s="71" t="s">
        <v>135</v>
      </c>
      <c r="D76" s="71" t="s">
        <v>121</v>
      </c>
      <c r="E76" s="71"/>
      <c r="F76" s="71"/>
      <c r="G76" s="130">
        <f>G77</f>
        <v>2000</v>
      </c>
      <c r="H76" s="130">
        <f>H77</f>
        <v>2000</v>
      </c>
      <c r="I76" s="137"/>
      <c r="J76" s="181"/>
    </row>
    <row r="77" spans="1:10" ht="94.5">
      <c r="A77" s="128"/>
      <c r="B77" s="128" t="s">
        <v>266</v>
      </c>
      <c r="C77" s="71" t="s">
        <v>135</v>
      </c>
      <c r="D77" s="71" t="s">
        <v>121</v>
      </c>
      <c r="E77" s="71" t="s">
        <v>264</v>
      </c>
      <c r="F77" s="71" t="s">
        <v>100</v>
      </c>
      <c r="G77" s="130">
        <f>G78</f>
        <v>2000</v>
      </c>
      <c r="H77" s="130">
        <f>H78</f>
        <v>2000</v>
      </c>
      <c r="I77" s="137"/>
      <c r="J77" s="181"/>
    </row>
    <row r="78" spans="1:10" ht="31.5">
      <c r="A78" s="128"/>
      <c r="B78" s="164" t="s">
        <v>173</v>
      </c>
      <c r="C78" s="71" t="s">
        <v>135</v>
      </c>
      <c r="D78" s="71" t="s">
        <v>121</v>
      </c>
      <c r="E78" s="71" t="s">
        <v>264</v>
      </c>
      <c r="F78" s="71" t="s">
        <v>148</v>
      </c>
      <c r="G78" s="130">
        <v>2000</v>
      </c>
      <c r="H78" s="130">
        <v>2000</v>
      </c>
      <c r="I78" s="137"/>
      <c r="J78" s="181"/>
    </row>
    <row r="79" spans="1:10" ht="15.75">
      <c r="A79" s="128"/>
      <c r="B79" s="166" t="s">
        <v>68</v>
      </c>
      <c r="C79" s="71" t="s">
        <v>135</v>
      </c>
      <c r="D79" s="71" t="s">
        <v>130</v>
      </c>
      <c r="E79" s="71"/>
      <c r="F79" s="71"/>
      <c r="G79" s="130">
        <f t="shared" ref="G79:H79" si="1">G80</f>
        <v>80</v>
      </c>
      <c r="H79" s="130">
        <f t="shared" si="1"/>
        <v>3322.2000000000003</v>
      </c>
      <c r="I79" s="137"/>
      <c r="J79" s="181"/>
    </row>
    <row r="80" spans="1:10" ht="31.5">
      <c r="A80" s="128"/>
      <c r="B80" s="166" t="s">
        <v>211</v>
      </c>
      <c r="C80" s="71" t="s">
        <v>135</v>
      </c>
      <c r="D80" s="71" t="s">
        <v>130</v>
      </c>
      <c r="E80" s="71" t="s">
        <v>184</v>
      </c>
      <c r="F80" s="71" t="s">
        <v>100</v>
      </c>
      <c r="G80" s="130">
        <f>G81+G85</f>
        <v>80</v>
      </c>
      <c r="H80" s="130">
        <f>H81+H85</f>
        <v>3322.2000000000003</v>
      </c>
      <c r="I80" s="137"/>
      <c r="J80" s="181"/>
    </row>
    <row r="81" spans="1:10" ht="31.5">
      <c r="A81" s="128"/>
      <c r="B81" s="164" t="s">
        <v>185</v>
      </c>
      <c r="C81" s="71" t="s">
        <v>135</v>
      </c>
      <c r="D81" s="71" t="s">
        <v>130</v>
      </c>
      <c r="E81" s="71" t="s">
        <v>186</v>
      </c>
      <c r="F81" s="71" t="s">
        <v>100</v>
      </c>
      <c r="G81" s="130">
        <f>G82+G88</f>
        <v>80</v>
      </c>
      <c r="H81" s="130">
        <f>H82+H88</f>
        <v>2910.4</v>
      </c>
      <c r="I81" s="137"/>
      <c r="J81" s="181"/>
    </row>
    <row r="82" spans="1:10" ht="31.5">
      <c r="A82" s="128"/>
      <c r="B82" s="166" t="s">
        <v>178</v>
      </c>
      <c r="C82" s="71" t="s">
        <v>135</v>
      </c>
      <c r="D82" s="71" t="s">
        <v>130</v>
      </c>
      <c r="E82" s="71" t="s">
        <v>187</v>
      </c>
      <c r="F82" s="71" t="s">
        <v>100</v>
      </c>
      <c r="G82" s="130">
        <f>G83+G84</f>
        <v>0</v>
      </c>
      <c r="H82" s="130">
        <f>H83+H84</f>
        <v>2565.4</v>
      </c>
      <c r="I82" s="137"/>
      <c r="J82" s="181"/>
    </row>
    <row r="83" spans="1:10" ht="31.5">
      <c r="A83" s="128"/>
      <c r="B83" s="164" t="s">
        <v>201</v>
      </c>
      <c r="C83" s="71" t="s">
        <v>135</v>
      </c>
      <c r="D83" s="71" t="s">
        <v>130</v>
      </c>
      <c r="E83" s="71" t="s">
        <v>187</v>
      </c>
      <c r="F83" s="71" t="s">
        <v>145</v>
      </c>
      <c r="G83" s="130"/>
      <c r="H83" s="130">
        <f>2286.6-316.3</f>
        <v>1970.3</v>
      </c>
      <c r="I83" s="137"/>
      <c r="J83" s="181"/>
    </row>
    <row r="84" spans="1:10" ht="60">
      <c r="A84" s="128"/>
      <c r="B84" s="150" t="s">
        <v>202</v>
      </c>
      <c r="C84" s="71" t="s">
        <v>135</v>
      </c>
      <c r="D84" s="71" t="s">
        <v>130</v>
      </c>
      <c r="E84" s="71" t="s">
        <v>187</v>
      </c>
      <c r="F84" s="71" t="s">
        <v>179</v>
      </c>
      <c r="G84" s="130"/>
      <c r="H84" s="130">
        <f>690.6-95.5</f>
        <v>595.1</v>
      </c>
      <c r="I84" s="137"/>
      <c r="J84" s="181"/>
    </row>
    <row r="85" spans="1:10" ht="47.25">
      <c r="A85" s="128"/>
      <c r="B85" s="211" t="s">
        <v>241</v>
      </c>
      <c r="C85" s="208" t="s">
        <v>135</v>
      </c>
      <c r="D85" s="208" t="s">
        <v>130</v>
      </c>
      <c r="E85" s="208" t="s">
        <v>242</v>
      </c>
      <c r="F85" s="208" t="s">
        <v>100</v>
      </c>
      <c r="G85" s="130">
        <f>G86+G87</f>
        <v>0</v>
      </c>
      <c r="H85" s="130">
        <f>H86+H87</f>
        <v>411.8</v>
      </c>
      <c r="I85" s="137"/>
      <c r="J85" s="181"/>
    </row>
    <row r="86" spans="1:10" ht="31.5">
      <c r="A86" s="128"/>
      <c r="B86" s="212" t="s">
        <v>201</v>
      </c>
      <c r="C86" s="208" t="s">
        <v>135</v>
      </c>
      <c r="D86" s="208" t="s">
        <v>130</v>
      </c>
      <c r="E86" s="208" t="s">
        <v>242</v>
      </c>
      <c r="F86" s="208" t="s">
        <v>145</v>
      </c>
      <c r="G86" s="130"/>
      <c r="H86" s="130">
        <v>316.3</v>
      </c>
      <c r="I86" s="137"/>
      <c r="J86" s="181"/>
    </row>
    <row r="87" spans="1:10" ht="63">
      <c r="A87" s="128"/>
      <c r="B87" s="212" t="s">
        <v>202</v>
      </c>
      <c r="C87" s="208" t="s">
        <v>135</v>
      </c>
      <c r="D87" s="208" t="s">
        <v>130</v>
      </c>
      <c r="E87" s="208" t="s">
        <v>242</v>
      </c>
      <c r="F87" s="208" t="s">
        <v>179</v>
      </c>
      <c r="G87" s="130"/>
      <c r="H87" s="130">
        <v>95.5</v>
      </c>
      <c r="I87" s="137"/>
      <c r="J87" s="181"/>
    </row>
    <row r="88" spans="1:10" ht="31.5">
      <c r="A88" s="128"/>
      <c r="B88" s="164" t="s">
        <v>212</v>
      </c>
      <c r="C88" s="71" t="s">
        <v>135</v>
      </c>
      <c r="D88" s="71" t="s">
        <v>130</v>
      </c>
      <c r="E88" s="71" t="s">
        <v>200</v>
      </c>
      <c r="F88" s="71" t="s">
        <v>100</v>
      </c>
      <c r="G88" s="130">
        <f>G90+G91+G92+G89+G93</f>
        <v>80</v>
      </c>
      <c r="H88" s="130">
        <f>H90+H91+H92+H89+H93</f>
        <v>345</v>
      </c>
      <c r="I88" s="137"/>
      <c r="J88" s="181"/>
    </row>
    <row r="89" spans="1:10" ht="15.75">
      <c r="A89" s="128"/>
      <c r="B89" s="159" t="s">
        <v>215</v>
      </c>
      <c r="C89" s="71" t="s">
        <v>135</v>
      </c>
      <c r="D89" s="71" t="s">
        <v>130</v>
      </c>
      <c r="E89" s="71" t="s">
        <v>200</v>
      </c>
      <c r="F89" s="71" t="s">
        <v>216</v>
      </c>
      <c r="G89" s="130">
        <v>0</v>
      </c>
      <c r="H89" s="130">
        <v>15</v>
      </c>
      <c r="I89" s="137"/>
      <c r="J89" s="181"/>
    </row>
    <row r="90" spans="1:10" ht="31.5">
      <c r="A90" s="128"/>
      <c r="B90" s="159" t="s">
        <v>142</v>
      </c>
      <c r="C90" s="71" t="s">
        <v>135</v>
      </c>
      <c r="D90" s="71" t="s">
        <v>130</v>
      </c>
      <c r="E90" s="71" t="s">
        <v>200</v>
      </c>
      <c r="F90" s="71" t="s">
        <v>143</v>
      </c>
      <c r="G90" s="130">
        <v>30</v>
      </c>
      <c r="H90" s="130">
        <f>40+G90</f>
        <v>70</v>
      </c>
      <c r="I90" s="137"/>
      <c r="J90" s="181"/>
    </row>
    <row r="91" spans="1:10" ht="31.5">
      <c r="A91" s="128"/>
      <c r="B91" s="164" t="s">
        <v>173</v>
      </c>
      <c r="C91" s="71" t="s">
        <v>135</v>
      </c>
      <c r="D91" s="71" t="s">
        <v>130</v>
      </c>
      <c r="E91" s="71" t="s">
        <v>200</v>
      </c>
      <c r="F91" s="71" t="s">
        <v>148</v>
      </c>
      <c r="G91" s="130">
        <v>0</v>
      </c>
      <c r="H91" s="130">
        <v>160</v>
      </c>
      <c r="I91" s="137"/>
      <c r="J91" s="181"/>
    </row>
    <row r="92" spans="1:10" ht="15.75">
      <c r="A92" s="128"/>
      <c r="B92" s="164" t="s">
        <v>174</v>
      </c>
      <c r="C92" s="71" t="s">
        <v>135</v>
      </c>
      <c r="D92" s="71" t="s">
        <v>130</v>
      </c>
      <c r="E92" s="71" t="s">
        <v>200</v>
      </c>
      <c r="F92" s="71">
        <v>852</v>
      </c>
      <c r="G92" s="130">
        <f>50-H92</f>
        <v>0</v>
      </c>
      <c r="H92" s="130">
        <v>50</v>
      </c>
      <c r="I92" s="137"/>
      <c r="J92" s="181"/>
    </row>
    <row r="93" spans="1:10" ht="15.75">
      <c r="A93" s="128"/>
      <c r="B93" s="212" t="s">
        <v>263</v>
      </c>
      <c r="C93" s="71" t="s">
        <v>135</v>
      </c>
      <c r="D93" s="71" t="s">
        <v>130</v>
      </c>
      <c r="E93" s="71" t="s">
        <v>200</v>
      </c>
      <c r="F93" s="71" t="s">
        <v>262</v>
      </c>
      <c r="G93" s="130">
        <v>50</v>
      </c>
      <c r="H93" s="130">
        <v>50</v>
      </c>
      <c r="I93" s="137"/>
      <c r="J93" s="181"/>
    </row>
    <row r="94" spans="1:10" ht="15.75">
      <c r="A94" s="242" t="s">
        <v>38</v>
      </c>
      <c r="B94" s="242"/>
      <c r="C94" s="242"/>
      <c r="D94" s="242"/>
      <c r="E94" s="242"/>
      <c r="F94" s="242"/>
      <c r="G94" s="182">
        <f>G7</f>
        <v>4601</v>
      </c>
      <c r="H94" s="182">
        <f>H7</f>
        <v>15955.900000000001</v>
      </c>
      <c r="I94" s="181"/>
      <c r="J94" s="181"/>
    </row>
    <row r="95" spans="1:10">
      <c r="I95" s="181"/>
      <c r="J95" s="181"/>
    </row>
    <row r="96" spans="1:10">
      <c r="G96" s="184"/>
    </row>
    <row r="97" spans="7:9">
      <c r="I97" s="194"/>
    </row>
    <row r="98" spans="7:9">
      <c r="G98" s="177" t="s">
        <v>271</v>
      </c>
    </row>
    <row r="99" spans="7:9">
      <c r="H99" s="184"/>
    </row>
  </sheetData>
  <mergeCells count="4">
    <mergeCell ref="E1:H1"/>
    <mergeCell ref="A3:H3"/>
    <mergeCell ref="F4:H4"/>
    <mergeCell ref="A94:F94"/>
  </mergeCells>
  <phoneticPr fontId="3" type="noConversion"/>
  <pageMargins left="0.86614173228346458" right="0.59055118110236227" top="0.55118110236220474" bottom="0.39370078740157483" header="0.31496062992125984" footer="0.39370078740157483"/>
  <pageSetup paperSize="9" scale="67" fitToHeight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4"/>
  <sheetViews>
    <sheetView workbookViewId="0">
      <selection sqref="A1:XFD1048576"/>
    </sheetView>
  </sheetViews>
  <sheetFormatPr defaultRowHeight="12.75"/>
  <cols>
    <col min="1" max="1" width="7.140625" style="151" customWidth="1"/>
    <col min="2" max="2" width="52.42578125" style="152" customWidth="1"/>
    <col min="3" max="3" width="9.140625" style="152" customWidth="1"/>
    <col min="4" max="4" width="8" style="152" customWidth="1"/>
    <col min="5" max="5" width="7.28515625" style="153" customWidth="1"/>
    <col min="6" max="6" width="16.85546875" style="153" customWidth="1"/>
    <col min="7" max="7" width="9.85546875" style="153" customWidth="1"/>
    <col min="8" max="8" width="8.85546875" style="153" customWidth="1"/>
    <col min="9" max="9" width="12.28515625" style="153" customWidth="1"/>
    <col min="10" max="16384" width="9.140625" style="154"/>
  </cols>
  <sheetData>
    <row r="1" spans="1:11" ht="75" customHeight="1">
      <c r="G1" s="244" t="s">
        <v>277</v>
      </c>
      <c r="H1" s="244"/>
      <c r="I1" s="244"/>
    </row>
    <row r="2" spans="1:11" ht="21.75" customHeight="1">
      <c r="H2" s="191"/>
      <c r="I2" s="191"/>
    </row>
    <row r="3" spans="1:11" s="1" customFormat="1" ht="37.5" customHeight="1">
      <c r="A3" s="239" t="s">
        <v>233</v>
      </c>
      <c r="B3" s="239"/>
      <c r="C3" s="239"/>
      <c r="D3" s="239"/>
      <c r="E3" s="239"/>
      <c r="F3" s="239"/>
      <c r="G3" s="239"/>
      <c r="H3" s="239"/>
      <c r="I3" s="240"/>
    </row>
    <row r="4" spans="1:11" s="155" customFormat="1" ht="15.75">
      <c r="A4" s="25"/>
      <c r="B4" s="25"/>
      <c r="C4" s="25"/>
      <c r="D4" s="25"/>
      <c r="E4" s="25"/>
      <c r="F4" s="25"/>
      <c r="G4" s="149"/>
      <c r="H4" s="243" t="s">
        <v>71</v>
      </c>
      <c r="I4" s="243"/>
    </row>
    <row r="5" spans="1:11" s="167" customFormat="1" ht="116.25" customHeight="1">
      <c r="A5" s="72" t="s">
        <v>47</v>
      </c>
      <c r="B5" s="72" t="s">
        <v>48</v>
      </c>
      <c r="C5" s="72"/>
      <c r="D5" s="75" t="s">
        <v>76</v>
      </c>
      <c r="E5" s="75" t="s">
        <v>77</v>
      </c>
      <c r="F5" s="75" t="s">
        <v>78</v>
      </c>
      <c r="G5" s="174" t="s">
        <v>79</v>
      </c>
      <c r="H5" s="174" t="s">
        <v>217</v>
      </c>
      <c r="I5" s="174" t="s">
        <v>199</v>
      </c>
    </row>
    <row r="6" spans="1:11" s="155" customFormat="1" ht="15.75">
      <c r="A6" s="73">
        <v>1</v>
      </c>
      <c r="B6" s="73">
        <v>2</v>
      </c>
      <c r="C6" s="73"/>
      <c r="D6" s="70" t="s">
        <v>80</v>
      </c>
      <c r="E6" s="70" t="s">
        <v>49</v>
      </c>
      <c r="F6" s="70" t="s">
        <v>50</v>
      </c>
      <c r="G6" s="70" t="s">
        <v>51</v>
      </c>
      <c r="H6" s="70" t="s">
        <v>52</v>
      </c>
      <c r="I6" s="73">
        <v>7</v>
      </c>
    </row>
    <row r="7" spans="1:11" s="155" customFormat="1" ht="15.75">
      <c r="A7" s="156" t="s">
        <v>137</v>
      </c>
      <c r="B7" s="129" t="s">
        <v>138</v>
      </c>
      <c r="C7" s="71" t="s">
        <v>99</v>
      </c>
      <c r="D7" s="71"/>
      <c r="E7" s="71"/>
      <c r="F7" s="71"/>
      <c r="G7" s="71"/>
      <c r="H7" s="130">
        <f>H8+H34+H39+H49+H56+H68+H75</f>
        <v>4601</v>
      </c>
      <c r="I7" s="130">
        <f>I8+I34+I39+I49+I56+I68+I75</f>
        <v>15955.900000000001</v>
      </c>
      <c r="K7" s="168"/>
    </row>
    <row r="8" spans="1:11" s="155" customFormat="1" ht="15.75">
      <c r="A8" s="156" t="s">
        <v>120</v>
      </c>
      <c r="B8" s="129" t="s">
        <v>118</v>
      </c>
      <c r="C8" s="71" t="s">
        <v>99</v>
      </c>
      <c r="D8" s="71" t="s">
        <v>119</v>
      </c>
      <c r="E8" s="71"/>
      <c r="F8" s="71"/>
      <c r="G8" s="71"/>
      <c r="H8" s="130">
        <f>H9+H14+H28+H31</f>
        <v>-50</v>
      </c>
      <c r="I8" s="130">
        <f>I9+I14+I28+I31</f>
        <v>3480.4000000000005</v>
      </c>
    </row>
    <row r="9" spans="1:11" s="169" customFormat="1" ht="31.5">
      <c r="A9" s="157"/>
      <c r="B9" s="129" t="s">
        <v>139</v>
      </c>
      <c r="C9" s="71" t="s">
        <v>99</v>
      </c>
      <c r="D9" s="71" t="s">
        <v>119</v>
      </c>
      <c r="E9" s="71" t="s">
        <v>121</v>
      </c>
      <c r="F9" s="71"/>
      <c r="G9" s="71"/>
      <c r="H9" s="130">
        <f>H10</f>
        <v>0</v>
      </c>
      <c r="I9" s="130">
        <f>I10</f>
        <v>528.5</v>
      </c>
    </row>
    <row r="10" spans="1:11" s="167" customFormat="1" ht="15.75">
      <c r="A10" s="157"/>
      <c r="B10" s="158" t="s">
        <v>161</v>
      </c>
      <c r="C10" s="71" t="s">
        <v>99</v>
      </c>
      <c r="D10" s="71" t="s">
        <v>119</v>
      </c>
      <c r="E10" s="71" t="s">
        <v>121</v>
      </c>
      <c r="F10" s="71" t="s">
        <v>162</v>
      </c>
      <c r="G10" s="71" t="s">
        <v>100</v>
      </c>
      <c r="H10" s="130">
        <f>H11+H12+H13</f>
        <v>0</v>
      </c>
      <c r="I10" s="130">
        <f>I11+I12+I13</f>
        <v>528.5</v>
      </c>
    </row>
    <row r="11" spans="1:11" ht="31.5">
      <c r="A11" s="157"/>
      <c r="B11" s="159" t="s">
        <v>163</v>
      </c>
      <c r="C11" s="71" t="s">
        <v>99</v>
      </c>
      <c r="D11" s="71" t="s">
        <v>119</v>
      </c>
      <c r="E11" s="71" t="s">
        <v>121</v>
      </c>
      <c r="F11" s="71" t="s">
        <v>162</v>
      </c>
      <c r="G11" s="71" t="s">
        <v>140</v>
      </c>
      <c r="H11" s="130">
        <v>0</v>
      </c>
      <c r="I11" s="130">
        <v>375.4</v>
      </c>
    </row>
    <row r="12" spans="1:11" ht="63">
      <c r="A12" s="156"/>
      <c r="B12" s="159" t="s">
        <v>164</v>
      </c>
      <c r="C12" s="71" t="s">
        <v>99</v>
      </c>
      <c r="D12" s="71" t="s">
        <v>119</v>
      </c>
      <c r="E12" s="71" t="s">
        <v>121</v>
      </c>
      <c r="F12" s="71" t="s">
        <v>162</v>
      </c>
      <c r="G12" s="71" t="s">
        <v>165</v>
      </c>
      <c r="H12" s="130">
        <v>0</v>
      </c>
      <c r="I12" s="130">
        <v>122.6</v>
      </c>
      <c r="J12" s="170"/>
    </row>
    <row r="13" spans="1:11" s="155" customFormat="1" ht="47.25">
      <c r="A13" s="156"/>
      <c r="B13" s="160" t="s">
        <v>156</v>
      </c>
      <c r="C13" s="71" t="s">
        <v>99</v>
      </c>
      <c r="D13" s="71" t="s">
        <v>119</v>
      </c>
      <c r="E13" s="71" t="s">
        <v>121</v>
      </c>
      <c r="F13" s="71" t="s">
        <v>162</v>
      </c>
      <c r="G13" s="71" t="s">
        <v>141</v>
      </c>
      <c r="H13" s="130">
        <v>0</v>
      </c>
      <c r="I13" s="130">
        <v>30.5</v>
      </c>
    </row>
    <row r="14" spans="1:11" s="155" customFormat="1" ht="31.5">
      <c r="A14" s="161"/>
      <c r="B14" s="128" t="s">
        <v>166</v>
      </c>
      <c r="C14" s="71" t="s">
        <v>99</v>
      </c>
      <c r="D14" s="71" t="s">
        <v>119</v>
      </c>
      <c r="E14" s="71" t="s">
        <v>123</v>
      </c>
      <c r="F14" s="71"/>
      <c r="G14" s="71"/>
      <c r="H14" s="130">
        <f>H15+H19</f>
        <v>-50</v>
      </c>
      <c r="I14" s="130">
        <f>I15+I19</f>
        <v>2851.6000000000004</v>
      </c>
    </row>
    <row r="15" spans="1:11" s="169" customFormat="1" ht="31.5">
      <c r="A15" s="161"/>
      <c r="B15" s="128" t="s">
        <v>167</v>
      </c>
      <c r="C15" s="71" t="s">
        <v>99</v>
      </c>
      <c r="D15" s="71" t="s">
        <v>119</v>
      </c>
      <c r="E15" s="71" t="s">
        <v>123</v>
      </c>
      <c r="F15" s="71" t="s">
        <v>168</v>
      </c>
      <c r="G15" s="71" t="s">
        <v>100</v>
      </c>
      <c r="H15" s="130">
        <f>H16+H22</f>
        <v>-50</v>
      </c>
      <c r="I15" s="130">
        <f>I16+I22</f>
        <v>2645.8</v>
      </c>
    </row>
    <row r="16" spans="1:11" s="167" customFormat="1" ht="31.5">
      <c r="A16" s="161"/>
      <c r="B16" s="158" t="s">
        <v>169</v>
      </c>
      <c r="C16" s="71" t="s">
        <v>99</v>
      </c>
      <c r="D16" s="71" t="s">
        <v>119</v>
      </c>
      <c r="E16" s="71" t="s">
        <v>123</v>
      </c>
      <c r="F16" s="71" t="s">
        <v>170</v>
      </c>
      <c r="G16" s="71" t="s">
        <v>100</v>
      </c>
      <c r="H16" s="130">
        <f>H17+H18</f>
        <v>0</v>
      </c>
      <c r="I16" s="130">
        <f>I17+I18</f>
        <v>2253.4</v>
      </c>
    </row>
    <row r="17" spans="1:10" s="155" customFormat="1" ht="31.5">
      <c r="A17" s="161"/>
      <c r="B17" s="159" t="s">
        <v>163</v>
      </c>
      <c r="C17" s="71" t="s">
        <v>99</v>
      </c>
      <c r="D17" s="71" t="s">
        <v>119</v>
      </c>
      <c r="E17" s="71" t="s">
        <v>123</v>
      </c>
      <c r="F17" s="71" t="s">
        <v>170</v>
      </c>
      <c r="G17" s="71" t="s">
        <v>140</v>
      </c>
      <c r="H17" s="130"/>
      <c r="I17" s="130">
        <f>1877.2-158.1</f>
        <v>1719.1000000000001</v>
      </c>
    </row>
    <row r="18" spans="1:10" s="155" customFormat="1" ht="63">
      <c r="A18" s="161"/>
      <c r="B18" s="159" t="s">
        <v>164</v>
      </c>
      <c r="C18" s="71" t="s">
        <v>99</v>
      </c>
      <c r="D18" s="71" t="s">
        <v>119</v>
      </c>
      <c r="E18" s="71" t="s">
        <v>123</v>
      </c>
      <c r="F18" s="71" t="s">
        <v>170</v>
      </c>
      <c r="G18" s="71" t="s">
        <v>165</v>
      </c>
      <c r="H18" s="130"/>
      <c r="I18" s="130">
        <f>582-47.7</f>
        <v>534.29999999999995</v>
      </c>
    </row>
    <row r="19" spans="1:10" s="167" customFormat="1" ht="63">
      <c r="A19" s="206"/>
      <c r="B19" s="207" t="s">
        <v>238</v>
      </c>
      <c r="C19" s="71" t="s">
        <v>99</v>
      </c>
      <c r="D19" s="208" t="s">
        <v>119</v>
      </c>
      <c r="E19" s="208" t="s">
        <v>123</v>
      </c>
      <c r="F19" s="208" t="s">
        <v>239</v>
      </c>
      <c r="G19" s="208" t="s">
        <v>100</v>
      </c>
      <c r="H19" s="130">
        <f>H20+H21</f>
        <v>0</v>
      </c>
      <c r="I19" s="209">
        <f>I20+I21</f>
        <v>205.8</v>
      </c>
    </row>
    <row r="20" spans="1:10" s="167" customFormat="1" ht="31.5">
      <c r="A20" s="206"/>
      <c r="B20" s="210" t="s">
        <v>163</v>
      </c>
      <c r="C20" s="71" t="s">
        <v>99</v>
      </c>
      <c r="D20" s="208" t="s">
        <v>119</v>
      </c>
      <c r="E20" s="208" t="s">
        <v>123</v>
      </c>
      <c r="F20" s="208" t="s">
        <v>239</v>
      </c>
      <c r="G20" s="208" t="s">
        <v>140</v>
      </c>
      <c r="H20" s="130"/>
      <c r="I20" s="209">
        <v>158.1</v>
      </c>
    </row>
    <row r="21" spans="1:10" ht="63">
      <c r="A21" s="206"/>
      <c r="B21" s="210" t="s">
        <v>240</v>
      </c>
      <c r="C21" s="71" t="s">
        <v>99</v>
      </c>
      <c r="D21" s="208" t="s">
        <v>119</v>
      </c>
      <c r="E21" s="208" t="s">
        <v>123</v>
      </c>
      <c r="F21" s="208" t="s">
        <v>239</v>
      </c>
      <c r="G21" s="208" t="s">
        <v>165</v>
      </c>
      <c r="H21" s="130"/>
      <c r="I21" s="209">
        <v>47.7</v>
      </c>
    </row>
    <row r="22" spans="1:10" ht="31.5">
      <c r="A22" s="161"/>
      <c r="B22" s="159" t="s">
        <v>171</v>
      </c>
      <c r="C22" s="71" t="s">
        <v>99</v>
      </c>
      <c r="D22" s="71" t="s">
        <v>119</v>
      </c>
      <c r="E22" s="71" t="s">
        <v>123</v>
      </c>
      <c r="F22" s="71" t="s">
        <v>172</v>
      </c>
      <c r="G22" s="71" t="s">
        <v>100</v>
      </c>
      <c r="H22" s="130">
        <f>H23+H24+H25+H26+H27</f>
        <v>-50</v>
      </c>
      <c r="I22" s="130">
        <f>I23+I24+I25+I26+I27</f>
        <v>392.4</v>
      </c>
    </row>
    <row r="23" spans="1:10" s="169" customFormat="1" ht="45">
      <c r="A23" s="128"/>
      <c r="B23" s="150" t="s">
        <v>156</v>
      </c>
      <c r="C23" s="71" t="s">
        <v>99</v>
      </c>
      <c r="D23" s="71" t="s">
        <v>119</v>
      </c>
      <c r="E23" s="71" t="s">
        <v>123</v>
      </c>
      <c r="F23" s="71" t="s">
        <v>172</v>
      </c>
      <c r="G23" s="71" t="s">
        <v>141</v>
      </c>
      <c r="H23" s="130"/>
      <c r="I23" s="130">
        <v>50</v>
      </c>
    </row>
    <row r="24" spans="1:10" s="169" customFormat="1" ht="30">
      <c r="A24" s="128"/>
      <c r="B24" s="150" t="s">
        <v>142</v>
      </c>
      <c r="C24" s="71" t="s">
        <v>99</v>
      </c>
      <c r="D24" s="71" t="s">
        <v>119</v>
      </c>
      <c r="E24" s="71" t="s">
        <v>123</v>
      </c>
      <c r="F24" s="71" t="s">
        <v>172</v>
      </c>
      <c r="G24" s="71" t="s">
        <v>143</v>
      </c>
      <c r="H24" s="130">
        <v>50</v>
      </c>
      <c r="I24" s="130">
        <f>70+H24</f>
        <v>120</v>
      </c>
    </row>
    <row r="25" spans="1:10" ht="30">
      <c r="A25" s="128"/>
      <c r="B25" s="150" t="s">
        <v>173</v>
      </c>
      <c r="C25" s="71" t="s">
        <v>99</v>
      </c>
      <c r="D25" s="71" t="s">
        <v>119</v>
      </c>
      <c r="E25" s="71" t="s">
        <v>123</v>
      </c>
      <c r="F25" s="71" t="s">
        <v>172</v>
      </c>
      <c r="G25" s="71" t="s">
        <v>148</v>
      </c>
      <c r="H25" s="130">
        <v>-100</v>
      </c>
      <c r="I25" s="130">
        <f>297.4+H25</f>
        <v>197.39999999999998</v>
      </c>
    </row>
    <row r="26" spans="1:10" ht="30">
      <c r="A26" s="128"/>
      <c r="B26" s="150" t="s">
        <v>144</v>
      </c>
      <c r="C26" s="71" t="s">
        <v>99</v>
      </c>
      <c r="D26" s="71" t="s">
        <v>119</v>
      </c>
      <c r="E26" s="71" t="s">
        <v>123</v>
      </c>
      <c r="F26" s="71" t="s">
        <v>172</v>
      </c>
      <c r="G26" s="71">
        <v>851</v>
      </c>
      <c r="H26" s="130">
        <f>20-I26</f>
        <v>0</v>
      </c>
      <c r="I26" s="130">
        <f>20</f>
        <v>20</v>
      </c>
    </row>
    <row r="27" spans="1:10" ht="15.75">
      <c r="A27" s="128"/>
      <c r="B27" s="150" t="s">
        <v>204</v>
      </c>
      <c r="C27" s="71" t="s">
        <v>99</v>
      </c>
      <c r="D27" s="71" t="s">
        <v>119</v>
      </c>
      <c r="E27" s="71" t="s">
        <v>123</v>
      </c>
      <c r="F27" s="71" t="s">
        <v>172</v>
      </c>
      <c r="G27" s="71">
        <v>852</v>
      </c>
      <c r="H27" s="130">
        <v>0</v>
      </c>
      <c r="I27" s="130">
        <v>5</v>
      </c>
    </row>
    <row r="28" spans="1:10" ht="47.25">
      <c r="A28" s="128"/>
      <c r="B28" s="196" t="s">
        <v>175</v>
      </c>
      <c r="C28" s="71" t="s">
        <v>99</v>
      </c>
      <c r="D28" s="71" t="s">
        <v>119</v>
      </c>
      <c r="E28" s="71" t="s">
        <v>176</v>
      </c>
      <c r="F28" s="71"/>
      <c r="G28" s="71"/>
      <c r="H28" s="130">
        <f>H29</f>
        <v>0</v>
      </c>
      <c r="I28" s="130">
        <f>I29</f>
        <v>0.3</v>
      </c>
    </row>
    <row r="29" spans="1:10" ht="47.25">
      <c r="A29" s="128"/>
      <c r="B29" s="159" t="s">
        <v>208</v>
      </c>
      <c r="C29" s="71" t="s">
        <v>99</v>
      </c>
      <c r="D29" s="71" t="s">
        <v>119</v>
      </c>
      <c r="E29" s="71" t="s">
        <v>176</v>
      </c>
      <c r="F29" s="71" t="s">
        <v>222</v>
      </c>
      <c r="G29" s="71" t="s">
        <v>100</v>
      </c>
      <c r="H29" s="130">
        <f>H30</f>
        <v>0</v>
      </c>
      <c r="I29" s="130">
        <f>I30</f>
        <v>0.3</v>
      </c>
      <c r="J29" s="171"/>
    </row>
    <row r="30" spans="1:10" ht="31.5">
      <c r="A30" s="128"/>
      <c r="B30" s="196" t="s">
        <v>191</v>
      </c>
      <c r="C30" s="71" t="s">
        <v>99</v>
      </c>
      <c r="D30" s="71" t="s">
        <v>119</v>
      </c>
      <c r="E30" s="71" t="s">
        <v>176</v>
      </c>
      <c r="F30" s="71" t="s">
        <v>190</v>
      </c>
      <c r="G30" s="188" t="s">
        <v>154</v>
      </c>
      <c r="H30" s="130"/>
      <c r="I30" s="130">
        <v>0.3</v>
      </c>
    </row>
    <row r="31" spans="1:10" ht="15.75">
      <c r="A31" s="128"/>
      <c r="B31" s="159" t="s">
        <v>218</v>
      </c>
      <c r="C31" s="71" t="s">
        <v>99</v>
      </c>
      <c r="D31" s="71" t="s">
        <v>119</v>
      </c>
      <c r="E31" s="71" t="s">
        <v>135</v>
      </c>
      <c r="F31" s="71"/>
      <c r="G31" s="188" t="s">
        <v>100</v>
      </c>
      <c r="H31" s="130">
        <f>H32</f>
        <v>0</v>
      </c>
      <c r="I31" s="130">
        <f>I32</f>
        <v>100</v>
      </c>
    </row>
    <row r="32" spans="1:10" ht="15.75">
      <c r="A32" s="128"/>
      <c r="B32" s="159" t="s">
        <v>221</v>
      </c>
      <c r="C32" s="71" t="s">
        <v>99</v>
      </c>
      <c r="D32" s="71" t="s">
        <v>119</v>
      </c>
      <c r="E32" s="71" t="s">
        <v>135</v>
      </c>
      <c r="F32" s="71" t="s">
        <v>224</v>
      </c>
      <c r="G32" s="188" t="s">
        <v>100</v>
      </c>
      <c r="H32" s="130">
        <f>H33</f>
        <v>0</v>
      </c>
      <c r="I32" s="130">
        <f>I33</f>
        <v>100</v>
      </c>
    </row>
    <row r="33" spans="1:9" ht="15.75">
      <c r="A33" s="128"/>
      <c r="B33" s="159" t="s">
        <v>220</v>
      </c>
      <c r="C33" s="71" t="s">
        <v>99</v>
      </c>
      <c r="D33" s="71" t="s">
        <v>119</v>
      </c>
      <c r="E33" s="71" t="s">
        <v>135</v>
      </c>
      <c r="F33" s="71" t="s">
        <v>224</v>
      </c>
      <c r="G33" s="188">
        <v>870</v>
      </c>
      <c r="H33" s="130">
        <v>0</v>
      </c>
      <c r="I33" s="130">
        <v>100</v>
      </c>
    </row>
    <row r="34" spans="1:9" ht="15.75">
      <c r="A34" s="156" t="s">
        <v>122</v>
      </c>
      <c r="B34" s="129" t="s">
        <v>124</v>
      </c>
      <c r="C34" s="71" t="s">
        <v>99</v>
      </c>
      <c r="D34" s="71" t="s">
        <v>121</v>
      </c>
      <c r="E34" s="71"/>
      <c r="F34" s="71"/>
      <c r="G34" s="71"/>
      <c r="H34" s="130">
        <f>H35</f>
        <v>0</v>
      </c>
      <c r="I34" s="130">
        <f>I35</f>
        <v>306.8</v>
      </c>
    </row>
    <row r="35" spans="1:9" ht="15.75">
      <c r="A35" s="156"/>
      <c r="B35" s="129" t="s">
        <v>56</v>
      </c>
      <c r="C35" s="71" t="s">
        <v>99</v>
      </c>
      <c r="D35" s="71" t="s">
        <v>121</v>
      </c>
      <c r="E35" s="71" t="s">
        <v>125</v>
      </c>
      <c r="F35" s="71"/>
      <c r="G35" s="71"/>
      <c r="H35" s="130">
        <f>H36</f>
        <v>0</v>
      </c>
      <c r="I35" s="130">
        <f>I36</f>
        <v>306.8</v>
      </c>
    </row>
    <row r="36" spans="1:9" ht="47.25">
      <c r="A36" s="161"/>
      <c r="B36" s="162" t="s">
        <v>160</v>
      </c>
      <c r="C36" s="71" t="s">
        <v>99</v>
      </c>
      <c r="D36" s="71" t="s">
        <v>121</v>
      </c>
      <c r="E36" s="71" t="s">
        <v>125</v>
      </c>
      <c r="F36" s="71" t="s">
        <v>192</v>
      </c>
      <c r="G36" s="71" t="s">
        <v>100</v>
      </c>
      <c r="H36" s="130">
        <f>H37+H38</f>
        <v>0</v>
      </c>
      <c r="I36" s="130">
        <f>I37+I38</f>
        <v>306.8</v>
      </c>
    </row>
    <row r="37" spans="1:9" ht="31.5">
      <c r="A37" s="161"/>
      <c r="B37" s="159" t="s">
        <v>163</v>
      </c>
      <c r="C37" s="71" t="s">
        <v>99</v>
      </c>
      <c r="D37" s="71" t="s">
        <v>121</v>
      </c>
      <c r="E37" s="71" t="s">
        <v>125</v>
      </c>
      <c r="F37" s="71" t="s">
        <v>192</v>
      </c>
      <c r="G37" s="71" t="s">
        <v>140</v>
      </c>
      <c r="H37" s="130"/>
      <c r="I37" s="130">
        <v>235.6</v>
      </c>
    </row>
    <row r="38" spans="1:9" ht="63">
      <c r="A38" s="161"/>
      <c r="B38" s="159" t="s">
        <v>164</v>
      </c>
      <c r="C38" s="71" t="s">
        <v>99</v>
      </c>
      <c r="D38" s="71" t="s">
        <v>121</v>
      </c>
      <c r="E38" s="71" t="s">
        <v>125</v>
      </c>
      <c r="F38" s="71" t="s">
        <v>192</v>
      </c>
      <c r="G38" s="71" t="s">
        <v>165</v>
      </c>
      <c r="H38" s="130"/>
      <c r="I38" s="130">
        <v>71.2</v>
      </c>
    </row>
    <row r="39" spans="1:9" ht="31.5">
      <c r="A39" s="128"/>
      <c r="B39" s="128" t="s">
        <v>126</v>
      </c>
      <c r="C39" s="71" t="s">
        <v>99</v>
      </c>
      <c r="D39" s="71" t="s">
        <v>125</v>
      </c>
      <c r="E39" s="71"/>
      <c r="F39" s="71"/>
      <c r="G39" s="71"/>
      <c r="H39" s="130">
        <f>H43+H46+H41</f>
        <v>130</v>
      </c>
      <c r="I39" s="130">
        <f>I43+I46+I41</f>
        <v>170</v>
      </c>
    </row>
    <row r="40" spans="1:9" ht="47.25">
      <c r="A40" s="128"/>
      <c r="B40" s="128" t="s">
        <v>243</v>
      </c>
      <c r="C40" s="71" t="s">
        <v>99</v>
      </c>
      <c r="D40" s="198" t="s">
        <v>125</v>
      </c>
      <c r="E40" s="198" t="s">
        <v>244</v>
      </c>
      <c r="F40" s="128"/>
      <c r="G40" s="71"/>
      <c r="H40" s="130">
        <f>H41</f>
        <v>40</v>
      </c>
      <c r="I40" s="130">
        <f>I41</f>
        <v>50</v>
      </c>
    </row>
    <row r="41" spans="1:9" ht="31.5">
      <c r="A41" s="128"/>
      <c r="B41" s="128" t="s">
        <v>245</v>
      </c>
      <c r="C41" s="71" t="s">
        <v>99</v>
      </c>
      <c r="D41" s="198" t="s">
        <v>125</v>
      </c>
      <c r="E41" s="198" t="s">
        <v>244</v>
      </c>
      <c r="F41" s="128" t="s">
        <v>177</v>
      </c>
      <c r="G41" s="71" t="s">
        <v>100</v>
      </c>
      <c r="H41" s="130">
        <f>H42</f>
        <v>40</v>
      </c>
      <c r="I41" s="130">
        <f>I42</f>
        <v>50</v>
      </c>
    </row>
    <row r="42" spans="1:9" ht="15.75">
      <c r="A42" s="128"/>
      <c r="B42" s="128" t="s">
        <v>246</v>
      </c>
      <c r="C42" s="71" t="s">
        <v>99</v>
      </c>
      <c r="D42" s="198" t="s">
        <v>125</v>
      </c>
      <c r="E42" s="198" t="s">
        <v>244</v>
      </c>
      <c r="F42" s="128" t="s">
        <v>177</v>
      </c>
      <c r="G42" s="71" t="s">
        <v>148</v>
      </c>
      <c r="H42" s="130">
        <v>40</v>
      </c>
      <c r="I42" s="130">
        <f>10+H42</f>
        <v>50</v>
      </c>
    </row>
    <row r="43" spans="1:9" ht="15.75">
      <c r="A43" s="156" t="s">
        <v>146</v>
      </c>
      <c r="B43" s="128" t="s">
        <v>42</v>
      </c>
      <c r="C43" s="71" t="s">
        <v>99</v>
      </c>
      <c r="D43" s="71" t="s">
        <v>125</v>
      </c>
      <c r="E43" s="71" t="s">
        <v>157</v>
      </c>
      <c r="F43" s="71"/>
      <c r="G43" s="71"/>
      <c r="H43" s="130">
        <f>H44</f>
        <v>50</v>
      </c>
      <c r="I43" s="130">
        <f>I44</f>
        <v>70</v>
      </c>
    </row>
    <row r="44" spans="1:9" ht="31.5">
      <c r="A44" s="128"/>
      <c r="B44" s="162" t="s">
        <v>205</v>
      </c>
      <c r="C44" s="71" t="s">
        <v>99</v>
      </c>
      <c r="D44" s="71" t="s">
        <v>125</v>
      </c>
      <c r="E44" s="71" t="s">
        <v>157</v>
      </c>
      <c r="F44" s="71" t="s">
        <v>213</v>
      </c>
      <c r="G44" s="71" t="s">
        <v>100</v>
      </c>
      <c r="H44" s="130">
        <f>H45</f>
        <v>50</v>
      </c>
      <c r="I44" s="130">
        <f>I45</f>
        <v>70</v>
      </c>
    </row>
    <row r="45" spans="1:9" ht="63">
      <c r="A45" s="128"/>
      <c r="B45" s="197" t="s">
        <v>203</v>
      </c>
      <c r="C45" s="71" t="s">
        <v>99</v>
      </c>
      <c r="D45" s="71" t="s">
        <v>125</v>
      </c>
      <c r="E45" s="71" t="s">
        <v>157</v>
      </c>
      <c r="F45" s="71" t="s">
        <v>214</v>
      </c>
      <c r="G45" s="71" t="s">
        <v>148</v>
      </c>
      <c r="H45" s="130">
        <v>50</v>
      </c>
      <c r="I45" s="130">
        <f>20+H45</f>
        <v>70</v>
      </c>
    </row>
    <row r="46" spans="1:9" ht="31.5">
      <c r="A46" s="128"/>
      <c r="B46" s="129" t="s">
        <v>159</v>
      </c>
      <c r="C46" s="71" t="s">
        <v>99</v>
      </c>
      <c r="D46" s="71" t="s">
        <v>125</v>
      </c>
      <c r="E46" s="71" t="s">
        <v>158</v>
      </c>
      <c r="F46" s="71"/>
      <c r="G46" s="71"/>
      <c r="H46" s="130">
        <f>H47</f>
        <v>40</v>
      </c>
      <c r="I46" s="130">
        <f>I47</f>
        <v>50</v>
      </c>
    </row>
    <row r="47" spans="1:9" ht="60">
      <c r="A47" s="128"/>
      <c r="B47" s="163" t="s">
        <v>206</v>
      </c>
      <c r="C47" s="71" t="s">
        <v>99</v>
      </c>
      <c r="D47" s="71" t="s">
        <v>125</v>
      </c>
      <c r="E47" s="71" t="s">
        <v>158</v>
      </c>
      <c r="F47" s="71" t="s">
        <v>177</v>
      </c>
      <c r="G47" s="71" t="s">
        <v>100</v>
      </c>
      <c r="H47" s="130">
        <f>H48</f>
        <v>40</v>
      </c>
      <c r="I47" s="130">
        <f>I48</f>
        <v>50</v>
      </c>
    </row>
    <row r="48" spans="1:9" ht="63">
      <c r="A48" s="128"/>
      <c r="B48" s="128" t="s">
        <v>203</v>
      </c>
      <c r="C48" s="71" t="s">
        <v>99</v>
      </c>
      <c r="D48" s="71" t="s">
        <v>125</v>
      </c>
      <c r="E48" s="71" t="s">
        <v>158</v>
      </c>
      <c r="F48" s="71" t="s">
        <v>177</v>
      </c>
      <c r="G48" s="71">
        <v>244</v>
      </c>
      <c r="H48" s="130">
        <v>40</v>
      </c>
      <c r="I48" s="130">
        <f>10+H48</f>
        <v>50</v>
      </c>
    </row>
    <row r="49" spans="1:9" ht="15.75">
      <c r="A49" s="156" t="s">
        <v>147</v>
      </c>
      <c r="B49" s="128" t="s">
        <v>127</v>
      </c>
      <c r="C49" s="71" t="s">
        <v>99</v>
      </c>
      <c r="D49" s="71" t="s">
        <v>123</v>
      </c>
      <c r="E49" s="71"/>
      <c r="F49" s="71"/>
      <c r="G49" s="71"/>
      <c r="H49" s="130">
        <f>H50</f>
        <v>311</v>
      </c>
      <c r="I49" s="130">
        <f>I50</f>
        <v>581</v>
      </c>
    </row>
    <row r="50" spans="1:9" ht="31.5">
      <c r="A50" s="156"/>
      <c r="B50" s="128" t="s">
        <v>41</v>
      </c>
      <c r="C50" s="71" t="s">
        <v>99</v>
      </c>
      <c r="D50" s="71" t="s">
        <v>123</v>
      </c>
      <c r="E50" s="71" t="s">
        <v>128</v>
      </c>
      <c r="F50" s="71"/>
      <c r="G50" s="71"/>
      <c r="H50" s="130">
        <f>H51+H54</f>
        <v>311</v>
      </c>
      <c r="I50" s="130">
        <f>I51+I54</f>
        <v>581</v>
      </c>
    </row>
    <row r="51" spans="1:9" ht="47.25">
      <c r="A51" s="128"/>
      <c r="B51" s="162" t="s">
        <v>207</v>
      </c>
      <c r="C51" s="71" t="s">
        <v>99</v>
      </c>
      <c r="D51" s="71" t="s">
        <v>123</v>
      </c>
      <c r="E51" s="71" t="s">
        <v>128</v>
      </c>
      <c r="F51" s="71" t="s">
        <v>180</v>
      </c>
      <c r="G51" s="71" t="s">
        <v>100</v>
      </c>
      <c r="H51" s="130">
        <f>H53+H52</f>
        <v>200</v>
      </c>
      <c r="I51" s="130">
        <f>I53+I52</f>
        <v>470</v>
      </c>
    </row>
    <row r="52" spans="1:9" ht="47.25">
      <c r="A52" s="128"/>
      <c r="B52" s="164" t="s">
        <v>173</v>
      </c>
      <c r="C52" s="71" t="s">
        <v>99</v>
      </c>
      <c r="D52" s="71" t="s">
        <v>123</v>
      </c>
      <c r="E52" s="71" t="s">
        <v>128</v>
      </c>
      <c r="F52" s="71" t="s">
        <v>180</v>
      </c>
      <c r="G52" s="71">
        <v>244</v>
      </c>
      <c r="H52" s="130">
        <v>200</v>
      </c>
      <c r="I52" s="130">
        <f>200+H52</f>
        <v>400</v>
      </c>
    </row>
    <row r="53" spans="1:9" ht="31.5">
      <c r="A53" s="128"/>
      <c r="B53" s="164" t="s">
        <v>144</v>
      </c>
      <c r="C53" s="71" t="s">
        <v>99</v>
      </c>
      <c r="D53" s="71" t="s">
        <v>123</v>
      </c>
      <c r="E53" s="71" t="s">
        <v>128</v>
      </c>
      <c r="F53" s="71" t="s">
        <v>180</v>
      </c>
      <c r="G53" s="71" t="s">
        <v>149</v>
      </c>
      <c r="H53" s="130">
        <v>0</v>
      </c>
      <c r="I53" s="130">
        <v>70</v>
      </c>
    </row>
    <row r="54" spans="1:9" ht="63">
      <c r="A54" s="128"/>
      <c r="B54" s="164" t="s">
        <v>257</v>
      </c>
      <c r="C54" s="71" t="s">
        <v>99</v>
      </c>
      <c r="D54" s="71" t="s">
        <v>123</v>
      </c>
      <c r="E54" s="71" t="s">
        <v>128</v>
      </c>
      <c r="F54" s="71" t="s">
        <v>270</v>
      </c>
      <c r="G54" s="71" t="s">
        <v>100</v>
      </c>
      <c r="H54" s="221">
        <f>H55</f>
        <v>111</v>
      </c>
      <c r="I54" s="221">
        <f>I55</f>
        <v>111</v>
      </c>
    </row>
    <row r="55" spans="1:9" ht="47.25">
      <c r="A55" s="128"/>
      <c r="B55" s="164" t="s">
        <v>173</v>
      </c>
      <c r="C55" s="71" t="s">
        <v>99</v>
      </c>
      <c r="D55" s="71" t="s">
        <v>123</v>
      </c>
      <c r="E55" s="71" t="s">
        <v>128</v>
      </c>
      <c r="F55" s="71" t="s">
        <v>270</v>
      </c>
      <c r="G55" s="71" t="s">
        <v>148</v>
      </c>
      <c r="H55" s="221">
        <v>111</v>
      </c>
      <c r="I55" s="221">
        <f>H55</f>
        <v>111</v>
      </c>
    </row>
    <row r="56" spans="1:9" ht="15.75">
      <c r="A56" s="156" t="s">
        <v>150</v>
      </c>
      <c r="B56" s="129" t="s">
        <v>129</v>
      </c>
      <c r="C56" s="71" t="s">
        <v>99</v>
      </c>
      <c r="D56" s="71" t="s">
        <v>130</v>
      </c>
      <c r="E56" s="71"/>
      <c r="F56" s="71"/>
      <c r="G56" s="71"/>
      <c r="H56" s="130">
        <f>H57</f>
        <v>2130</v>
      </c>
      <c r="I56" s="130">
        <f>I57</f>
        <v>3304.1</v>
      </c>
    </row>
    <row r="57" spans="1:9" ht="15.75">
      <c r="A57" s="161"/>
      <c r="B57" s="129" t="s">
        <v>40</v>
      </c>
      <c r="C57" s="71" t="s">
        <v>99</v>
      </c>
      <c r="D57" s="71" t="s">
        <v>130</v>
      </c>
      <c r="E57" s="71" t="s">
        <v>125</v>
      </c>
      <c r="F57" s="71"/>
      <c r="G57" s="71"/>
      <c r="H57" s="130">
        <f>H58+H60+H62+H66+H64</f>
        <v>2130</v>
      </c>
      <c r="I57" s="130">
        <f>I58+I60+I62+I66+I64</f>
        <v>3304.1</v>
      </c>
    </row>
    <row r="58" spans="1:9" ht="31.5">
      <c r="A58" s="161"/>
      <c r="B58" s="162" t="s">
        <v>209</v>
      </c>
      <c r="C58" s="71" t="s">
        <v>99</v>
      </c>
      <c r="D58" s="71" t="s">
        <v>130</v>
      </c>
      <c r="E58" s="71" t="s">
        <v>125</v>
      </c>
      <c r="F58" s="71" t="s">
        <v>181</v>
      </c>
      <c r="G58" s="71" t="s">
        <v>100</v>
      </c>
      <c r="H58" s="130">
        <f t="shared" ref="H58:I58" si="0">H59</f>
        <v>1223</v>
      </c>
      <c r="I58" s="130">
        <f t="shared" si="0"/>
        <v>2397.1</v>
      </c>
    </row>
    <row r="59" spans="1:9" ht="48">
      <c r="A59" s="165"/>
      <c r="B59" s="164" t="s">
        <v>173</v>
      </c>
      <c r="C59" s="71" t="s">
        <v>99</v>
      </c>
      <c r="D59" s="71" t="s">
        <v>130</v>
      </c>
      <c r="E59" s="71" t="s">
        <v>125</v>
      </c>
      <c r="F59" s="71" t="s">
        <v>181</v>
      </c>
      <c r="G59" s="71">
        <v>244</v>
      </c>
      <c r="H59" s="130">
        <v>1223</v>
      </c>
      <c r="I59" s="135">
        <f>1174.1+H59</f>
        <v>2397.1</v>
      </c>
    </row>
    <row r="60" spans="1:9" ht="47.25">
      <c r="A60" s="165"/>
      <c r="B60" s="164" t="s">
        <v>261</v>
      </c>
      <c r="C60" s="71" t="s">
        <v>99</v>
      </c>
      <c r="D60" s="71" t="s">
        <v>130</v>
      </c>
      <c r="E60" s="71" t="s">
        <v>125</v>
      </c>
      <c r="F60" s="71" t="s">
        <v>260</v>
      </c>
      <c r="G60" s="71" t="s">
        <v>100</v>
      </c>
      <c r="H60" s="130">
        <f>H61</f>
        <v>498</v>
      </c>
      <c r="I60" s="130">
        <f>I61</f>
        <v>498</v>
      </c>
    </row>
    <row r="61" spans="1:9" ht="48">
      <c r="A61" s="165"/>
      <c r="B61" s="164" t="s">
        <v>173</v>
      </c>
      <c r="C61" s="71" t="s">
        <v>99</v>
      </c>
      <c r="D61" s="71" t="s">
        <v>130</v>
      </c>
      <c r="E61" s="71" t="s">
        <v>125</v>
      </c>
      <c r="F61" s="71" t="s">
        <v>260</v>
      </c>
      <c r="G61" s="71">
        <v>244</v>
      </c>
      <c r="H61" s="130">
        <v>498</v>
      </c>
      <c r="I61" s="135">
        <f>H61</f>
        <v>498</v>
      </c>
    </row>
    <row r="62" spans="1:9" ht="47.25">
      <c r="A62" s="165"/>
      <c r="B62" s="217" t="s">
        <v>269</v>
      </c>
      <c r="C62" s="71" t="s">
        <v>99</v>
      </c>
      <c r="D62" s="71" t="s">
        <v>130</v>
      </c>
      <c r="E62" s="71" t="s">
        <v>125</v>
      </c>
      <c r="F62" s="71" t="s">
        <v>258</v>
      </c>
      <c r="G62" s="71" t="s">
        <v>100</v>
      </c>
      <c r="H62" s="130">
        <f>H63</f>
        <v>250</v>
      </c>
      <c r="I62" s="130">
        <f>I63</f>
        <v>250</v>
      </c>
    </row>
    <row r="63" spans="1:9" ht="48">
      <c r="A63" s="165"/>
      <c r="B63" s="164" t="s">
        <v>173</v>
      </c>
      <c r="C63" s="71" t="s">
        <v>99</v>
      </c>
      <c r="D63" s="71" t="s">
        <v>130</v>
      </c>
      <c r="E63" s="71" t="s">
        <v>125</v>
      </c>
      <c r="F63" s="71" t="s">
        <v>258</v>
      </c>
      <c r="G63" s="71">
        <v>244</v>
      </c>
      <c r="H63" s="130">
        <v>250</v>
      </c>
      <c r="I63" s="135">
        <f>H63</f>
        <v>250</v>
      </c>
    </row>
    <row r="64" spans="1:9" ht="47.25">
      <c r="A64" s="165"/>
      <c r="B64" s="217" t="s">
        <v>269</v>
      </c>
      <c r="C64" s="71" t="s">
        <v>99</v>
      </c>
      <c r="D64" s="71" t="s">
        <v>130</v>
      </c>
      <c r="E64" s="71" t="s">
        <v>125</v>
      </c>
      <c r="F64" s="71" t="s">
        <v>267</v>
      </c>
      <c r="G64" s="71" t="s">
        <v>100</v>
      </c>
      <c r="H64" s="130">
        <f>H65</f>
        <v>150</v>
      </c>
      <c r="I64" s="130">
        <f>I65</f>
        <v>150</v>
      </c>
    </row>
    <row r="65" spans="1:9" ht="48">
      <c r="A65" s="165"/>
      <c r="B65" s="164" t="s">
        <v>173</v>
      </c>
      <c r="C65" s="71" t="s">
        <v>99</v>
      </c>
      <c r="D65" s="71" t="s">
        <v>130</v>
      </c>
      <c r="E65" s="71" t="s">
        <v>125</v>
      </c>
      <c r="F65" s="71" t="s">
        <v>267</v>
      </c>
      <c r="G65" s="71">
        <v>244</v>
      </c>
      <c r="H65" s="130">
        <v>150</v>
      </c>
      <c r="I65" s="135">
        <f>H65</f>
        <v>150</v>
      </c>
    </row>
    <row r="66" spans="1:9" ht="47.25">
      <c r="A66" s="165"/>
      <c r="B66" s="217" t="s">
        <v>268</v>
      </c>
      <c r="C66" s="71" t="s">
        <v>99</v>
      </c>
      <c r="D66" s="71" t="s">
        <v>130</v>
      </c>
      <c r="E66" s="71" t="s">
        <v>125</v>
      </c>
      <c r="F66" s="71" t="s">
        <v>258</v>
      </c>
      <c r="G66" s="71" t="s">
        <v>100</v>
      </c>
      <c r="H66" s="130">
        <f>H67</f>
        <v>9</v>
      </c>
      <c r="I66" s="130">
        <f>I67</f>
        <v>9</v>
      </c>
    </row>
    <row r="67" spans="1:9" ht="48">
      <c r="A67" s="165"/>
      <c r="B67" s="164" t="s">
        <v>173</v>
      </c>
      <c r="C67" s="71" t="s">
        <v>99</v>
      </c>
      <c r="D67" s="71" t="s">
        <v>130</v>
      </c>
      <c r="E67" s="71" t="s">
        <v>125</v>
      </c>
      <c r="F67" s="71" t="s">
        <v>259</v>
      </c>
      <c r="G67" s="71">
        <v>244</v>
      </c>
      <c r="H67" s="130">
        <v>9</v>
      </c>
      <c r="I67" s="135">
        <f>H67</f>
        <v>9</v>
      </c>
    </row>
    <row r="68" spans="1:9" ht="15.75">
      <c r="A68" s="156" t="s">
        <v>151</v>
      </c>
      <c r="B68" s="129" t="s">
        <v>152</v>
      </c>
      <c r="C68" s="71" t="s">
        <v>99</v>
      </c>
      <c r="D68" s="71" t="s">
        <v>133</v>
      </c>
      <c r="E68" s="71"/>
      <c r="F68" s="71"/>
      <c r="G68" s="71"/>
      <c r="H68" s="130">
        <f>H69</f>
        <v>0</v>
      </c>
      <c r="I68" s="130">
        <f>I69</f>
        <v>2791.4</v>
      </c>
    </row>
    <row r="69" spans="1:9" ht="15.75">
      <c r="A69" s="156"/>
      <c r="B69" s="129" t="s">
        <v>39</v>
      </c>
      <c r="C69" s="71" t="s">
        <v>99</v>
      </c>
      <c r="D69" s="71" t="s">
        <v>133</v>
      </c>
      <c r="E69" s="71" t="s">
        <v>119</v>
      </c>
      <c r="F69" s="71"/>
      <c r="G69" s="71"/>
      <c r="H69" s="130">
        <f>H70</f>
        <v>0</v>
      </c>
      <c r="I69" s="130">
        <f>I70</f>
        <v>2791.4</v>
      </c>
    </row>
    <row r="70" spans="1:9" ht="47.25">
      <c r="A70" s="161"/>
      <c r="B70" s="158" t="s">
        <v>210</v>
      </c>
      <c r="C70" s="71" t="s">
        <v>99</v>
      </c>
      <c r="D70" s="71" t="s">
        <v>133</v>
      </c>
      <c r="E70" s="71" t="s">
        <v>119</v>
      </c>
      <c r="F70" s="71" t="s">
        <v>182</v>
      </c>
      <c r="G70" s="71" t="s">
        <v>100</v>
      </c>
      <c r="H70" s="130">
        <f>H71+H72+H73+H74</f>
        <v>0</v>
      </c>
      <c r="I70" s="130">
        <f>I71+I72+I73+I74</f>
        <v>2791.4</v>
      </c>
    </row>
    <row r="71" spans="1:9" ht="47.25">
      <c r="A71" s="161"/>
      <c r="B71" s="164" t="s">
        <v>173</v>
      </c>
      <c r="C71" s="71" t="s">
        <v>99</v>
      </c>
      <c r="D71" s="71" t="s">
        <v>133</v>
      </c>
      <c r="E71" s="71" t="s">
        <v>119</v>
      </c>
      <c r="F71" s="71" t="s">
        <v>182</v>
      </c>
      <c r="G71" s="71">
        <v>244</v>
      </c>
      <c r="H71" s="130">
        <v>0</v>
      </c>
      <c r="I71" s="130">
        <v>251.1</v>
      </c>
    </row>
    <row r="72" spans="1:9" ht="15.75">
      <c r="A72" s="128"/>
      <c r="B72" s="158" t="s">
        <v>153</v>
      </c>
      <c r="C72" s="71" t="s">
        <v>99</v>
      </c>
      <c r="D72" s="198" t="s">
        <v>133</v>
      </c>
      <c r="E72" s="198" t="s">
        <v>119</v>
      </c>
      <c r="F72" s="71" t="s">
        <v>182</v>
      </c>
      <c r="G72" s="198" t="s">
        <v>154</v>
      </c>
      <c r="H72" s="130">
        <v>0</v>
      </c>
      <c r="I72" s="130">
        <f>2500.3</f>
        <v>2500.3000000000002</v>
      </c>
    </row>
    <row r="73" spans="1:9" ht="31.5">
      <c r="A73" s="129"/>
      <c r="B73" s="128" t="s">
        <v>144</v>
      </c>
      <c r="C73" s="71" t="s">
        <v>99</v>
      </c>
      <c r="D73" s="71" t="s">
        <v>133</v>
      </c>
      <c r="E73" s="71" t="s">
        <v>119</v>
      </c>
      <c r="F73" s="71" t="s">
        <v>182</v>
      </c>
      <c r="G73" s="71">
        <v>851</v>
      </c>
      <c r="H73" s="130"/>
      <c r="I73" s="130">
        <v>20</v>
      </c>
    </row>
    <row r="74" spans="1:9" ht="15.75">
      <c r="A74" s="128"/>
      <c r="B74" s="164" t="s">
        <v>174</v>
      </c>
      <c r="C74" s="71" t="s">
        <v>99</v>
      </c>
      <c r="D74" s="71" t="s">
        <v>133</v>
      </c>
      <c r="E74" s="71" t="s">
        <v>119</v>
      </c>
      <c r="F74" s="71" t="s">
        <v>182</v>
      </c>
      <c r="G74" s="71">
        <v>852</v>
      </c>
      <c r="H74" s="130">
        <f>20-I74</f>
        <v>0</v>
      </c>
      <c r="I74" s="130">
        <v>20</v>
      </c>
    </row>
    <row r="75" spans="1:9" ht="15.75">
      <c r="A75" s="128"/>
      <c r="B75" s="128" t="s">
        <v>183</v>
      </c>
      <c r="C75" s="71" t="s">
        <v>99</v>
      </c>
      <c r="D75" s="71" t="s">
        <v>135</v>
      </c>
      <c r="E75" s="71"/>
      <c r="F75" s="71"/>
      <c r="G75" s="71"/>
      <c r="H75" s="130">
        <f>H79+H76</f>
        <v>2080</v>
      </c>
      <c r="I75" s="130">
        <f>I79+I76</f>
        <v>5322.2000000000007</v>
      </c>
    </row>
    <row r="76" spans="1:9" ht="15.75">
      <c r="A76" s="128"/>
      <c r="B76" s="128" t="s">
        <v>265</v>
      </c>
      <c r="C76" s="71" t="s">
        <v>99</v>
      </c>
      <c r="D76" s="71" t="s">
        <v>135</v>
      </c>
      <c r="E76" s="71" t="s">
        <v>121</v>
      </c>
      <c r="F76" s="71"/>
      <c r="G76" s="71"/>
      <c r="H76" s="130">
        <f>H77</f>
        <v>2000</v>
      </c>
      <c r="I76" s="130">
        <f>I77</f>
        <v>2000</v>
      </c>
    </row>
    <row r="77" spans="1:9" ht="110.25">
      <c r="A77" s="128"/>
      <c r="B77" s="128" t="s">
        <v>266</v>
      </c>
      <c r="C77" s="71" t="s">
        <v>99</v>
      </c>
      <c r="D77" s="71" t="s">
        <v>135</v>
      </c>
      <c r="E77" s="71" t="s">
        <v>121</v>
      </c>
      <c r="F77" s="71" t="s">
        <v>264</v>
      </c>
      <c r="G77" s="71" t="s">
        <v>100</v>
      </c>
      <c r="H77" s="130">
        <f>H78</f>
        <v>2000</v>
      </c>
      <c r="I77" s="130">
        <f>I78</f>
        <v>2000</v>
      </c>
    </row>
    <row r="78" spans="1:9" ht="47.25">
      <c r="A78" s="128"/>
      <c r="B78" s="164" t="s">
        <v>173</v>
      </c>
      <c r="C78" s="71" t="s">
        <v>99</v>
      </c>
      <c r="D78" s="71" t="s">
        <v>135</v>
      </c>
      <c r="E78" s="71" t="s">
        <v>121</v>
      </c>
      <c r="F78" s="71" t="s">
        <v>264</v>
      </c>
      <c r="G78" s="71" t="s">
        <v>148</v>
      </c>
      <c r="H78" s="130">
        <v>2000</v>
      </c>
      <c r="I78" s="130">
        <v>2000</v>
      </c>
    </row>
    <row r="79" spans="1:9" ht="31.5">
      <c r="A79" s="128"/>
      <c r="B79" s="166" t="s">
        <v>68</v>
      </c>
      <c r="C79" s="71" t="s">
        <v>99</v>
      </c>
      <c r="D79" s="71" t="s">
        <v>135</v>
      </c>
      <c r="E79" s="71" t="s">
        <v>130</v>
      </c>
      <c r="F79" s="71"/>
      <c r="G79" s="71"/>
      <c r="H79" s="130">
        <f t="shared" ref="H79:I79" si="1">H80</f>
        <v>80</v>
      </c>
      <c r="I79" s="130">
        <f t="shared" si="1"/>
        <v>3322.2000000000003</v>
      </c>
    </row>
    <row r="80" spans="1:9" ht="31.5">
      <c r="A80" s="128"/>
      <c r="B80" s="166" t="s">
        <v>211</v>
      </c>
      <c r="C80" s="71" t="s">
        <v>99</v>
      </c>
      <c r="D80" s="71" t="s">
        <v>135</v>
      </c>
      <c r="E80" s="71" t="s">
        <v>130</v>
      </c>
      <c r="F80" s="71" t="s">
        <v>184</v>
      </c>
      <c r="G80" s="71" t="s">
        <v>100</v>
      </c>
      <c r="H80" s="130">
        <f>H81+H85</f>
        <v>80</v>
      </c>
      <c r="I80" s="130">
        <f>I81+I85</f>
        <v>3322.2000000000003</v>
      </c>
    </row>
    <row r="81" spans="1:9" ht="31.5">
      <c r="A81" s="128"/>
      <c r="B81" s="164" t="s">
        <v>185</v>
      </c>
      <c r="C81" s="71" t="s">
        <v>99</v>
      </c>
      <c r="D81" s="71" t="s">
        <v>135</v>
      </c>
      <c r="E81" s="71" t="s">
        <v>130</v>
      </c>
      <c r="F81" s="71" t="s">
        <v>186</v>
      </c>
      <c r="G81" s="71" t="s">
        <v>100</v>
      </c>
      <c r="H81" s="130">
        <f>H82+H88</f>
        <v>80</v>
      </c>
      <c r="I81" s="130">
        <f>I82+I88</f>
        <v>2910.4</v>
      </c>
    </row>
    <row r="82" spans="1:9" ht="31.5">
      <c r="A82" s="128"/>
      <c r="B82" s="166" t="s">
        <v>178</v>
      </c>
      <c r="C82" s="71" t="s">
        <v>99</v>
      </c>
      <c r="D82" s="71" t="s">
        <v>135</v>
      </c>
      <c r="E82" s="71" t="s">
        <v>130</v>
      </c>
      <c r="F82" s="71" t="s">
        <v>187</v>
      </c>
      <c r="G82" s="71" t="s">
        <v>100</v>
      </c>
      <c r="H82" s="130">
        <f>H83+H84</f>
        <v>0</v>
      </c>
      <c r="I82" s="130">
        <f>I83+I84</f>
        <v>2565.4</v>
      </c>
    </row>
    <row r="83" spans="1:9" ht="31.5">
      <c r="A83" s="128"/>
      <c r="B83" s="164" t="s">
        <v>201</v>
      </c>
      <c r="C83" s="71" t="s">
        <v>99</v>
      </c>
      <c r="D83" s="71" t="s">
        <v>135</v>
      </c>
      <c r="E83" s="71" t="s">
        <v>130</v>
      </c>
      <c r="F83" s="71" t="s">
        <v>187</v>
      </c>
      <c r="G83" s="71" t="s">
        <v>145</v>
      </c>
      <c r="H83" s="130"/>
      <c r="I83" s="130">
        <f>2286.6-316.3</f>
        <v>1970.3</v>
      </c>
    </row>
    <row r="84" spans="1:9" ht="60">
      <c r="A84" s="128"/>
      <c r="B84" s="150" t="s">
        <v>202</v>
      </c>
      <c r="C84" s="71" t="s">
        <v>99</v>
      </c>
      <c r="D84" s="71" t="s">
        <v>135</v>
      </c>
      <c r="E84" s="71" t="s">
        <v>130</v>
      </c>
      <c r="F84" s="71" t="s">
        <v>187</v>
      </c>
      <c r="G84" s="71" t="s">
        <v>179</v>
      </c>
      <c r="H84" s="130"/>
      <c r="I84" s="130">
        <f>690.6-95.5</f>
        <v>595.1</v>
      </c>
    </row>
    <row r="85" spans="1:9" ht="47.25">
      <c r="A85" s="128"/>
      <c r="B85" s="211" t="s">
        <v>241</v>
      </c>
      <c r="C85" s="71" t="s">
        <v>99</v>
      </c>
      <c r="D85" s="208" t="s">
        <v>135</v>
      </c>
      <c r="E85" s="208" t="s">
        <v>130</v>
      </c>
      <c r="F85" s="208" t="s">
        <v>242</v>
      </c>
      <c r="G85" s="208" t="s">
        <v>100</v>
      </c>
      <c r="H85" s="130">
        <f>H86+H87</f>
        <v>0</v>
      </c>
      <c r="I85" s="130">
        <f>I86+I87</f>
        <v>411.8</v>
      </c>
    </row>
    <row r="86" spans="1:9" ht="31.5">
      <c r="A86" s="128"/>
      <c r="B86" s="212" t="s">
        <v>201</v>
      </c>
      <c r="C86" s="71" t="s">
        <v>99</v>
      </c>
      <c r="D86" s="208" t="s">
        <v>135</v>
      </c>
      <c r="E86" s="208" t="s">
        <v>130</v>
      </c>
      <c r="F86" s="208" t="s">
        <v>242</v>
      </c>
      <c r="G86" s="208" t="s">
        <v>145</v>
      </c>
      <c r="H86" s="130"/>
      <c r="I86" s="130">
        <v>316.3</v>
      </c>
    </row>
    <row r="87" spans="1:9" ht="78.75">
      <c r="A87" s="128"/>
      <c r="B87" s="212" t="s">
        <v>202</v>
      </c>
      <c r="C87" s="71" t="s">
        <v>99</v>
      </c>
      <c r="D87" s="208" t="s">
        <v>135</v>
      </c>
      <c r="E87" s="208" t="s">
        <v>130</v>
      </c>
      <c r="F87" s="208" t="s">
        <v>242</v>
      </c>
      <c r="G87" s="208" t="s">
        <v>179</v>
      </c>
      <c r="H87" s="130"/>
      <c r="I87" s="130">
        <v>95.5</v>
      </c>
    </row>
    <row r="88" spans="1:9" ht="31.5">
      <c r="A88" s="128"/>
      <c r="B88" s="164" t="s">
        <v>212</v>
      </c>
      <c r="C88" s="71" t="s">
        <v>99</v>
      </c>
      <c r="D88" s="71" t="s">
        <v>135</v>
      </c>
      <c r="E88" s="71" t="s">
        <v>130</v>
      </c>
      <c r="F88" s="71" t="s">
        <v>200</v>
      </c>
      <c r="G88" s="71" t="s">
        <v>100</v>
      </c>
      <c r="H88" s="130">
        <f>H90+H91+H92+H89+H93</f>
        <v>80</v>
      </c>
      <c r="I88" s="130">
        <f>I90+I91+I92+I89+I93</f>
        <v>345</v>
      </c>
    </row>
    <row r="89" spans="1:9" ht="15.75">
      <c r="A89" s="128"/>
      <c r="B89" s="159" t="s">
        <v>215</v>
      </c>
      <c r="C89" s="71" t="s">
        <v>99</v>
      </c>
      <c r="D89" s="71" t="s">
        <v>135</v>
      </c>
      <c r="E89" s="71" t="s">
        <v>130</v>
      </c>
      <c r="F89" s="71" t="s">
        <v>200</v>
      </c>
      <c r="G89" s="71" t="s">
        <v>216</v>
      </c>
      <c r="H89" s="130">
        <v>0</v>
      </c>
      <c r="I89" s="130">
        <v>15</v>
      </c>
    </row>
    <row r="90" spans="1:9" ht="31.5">
      <c r="A90" s="128"/>
      <c r="B90" s="159" t="s">
        <v>142</v>
      </c>
      <c r="C90" s="71" t="s">
        <v>99</v>
      </c>
      <c r="D90" s="71" t="s">
        <v>135</v>
      </c>
      <c r="E90" s="71" t="s">
        <v>130</v>
      </c>
      <c r="F90" s="71" t="s">
        <v>200</v>
      </c>
      <c r="G90" s="71" t="s">
        <v>143</v>
      </c>
      <c r="H90" s="130">
        <v>30</v>
      </c>
      <c r="I90" s="130">
        <f>40+H90</f>
        <v>70</v>
      </c>
    </row>
    <row r="91" spans="1:9" ht="47.25">
      <c r="A91" s="128"/>
      <c r="B91" s="164" t="s">
        <v>173</v>
      </c>
      <c r="C91" s="71" t="s">
        <v>99</v>
      </c>
      <c r="D91" s="71" t="s">
        <v>135</v>
      </c>
      <c r="E91" s="71" t="s">
        <v>130</v>
      </c>
      <c r="F91" s="71" t="s">
        <v>200</v>
      </c>
      <c r="G91" s="71" t="s">
        <v>148</v>
      </c>
      <c r="H91" s="130">
        <v>0</v>
      </c>
      <c r="I91" s="130">
        <v>160</v>
      </c>
    </row>
    <row r="92" spans="1:9" ht="15.75">
      <c r="A92" s="128"/>
      <c r="B92" s="164" t="s">
        <v>174</v>
      </c>
      <c r="C92" s="71" t="s">
        <v>99</v>
      </c>
      <c r="D92" s="71" t="s">
        <v>135</v>
      </c>
      <c r="E92" s="71" t="s">
        <v>130</v>
      </c>
      <c r="F92" s="71" t="s">
        <v>200</v>
      </c>
      <c r="G92" s="71">
        <v>852</v>
      </c>
      <c r="H92" s="130">
        <f>50-I92</f>
        <v>0</v>
      </c>
      <c r="I92" s="130">
        <v>50</v>
      </c>
    </row>
    <row r="93" spans="1:9" ht="15.75">
      <c r="A93" s="128"/>
      <c r="B93" s="212" t="s">
        <v>263</v>
      </c>
      <c r="C93" s="71" t="s">
        <v>99</v>
      </c>
      <c r="D93" s="71" t="s">
        <v>135</v>
      </c>
      <c r="E93" s="71" t="s">
        <v>130</v>
      </c>
      <c r="F93" s="71" t="s">
        <v>200</v>
      </c>
      <c r="G93" s="71" t="s">
        <v>262</v>
      </c>
      <c r="H93" s="130">
        <v>50</v>
      </c>
      <c r="I93" s="130">
        <v>50</v>
      </c>
    </row>
    <row r="94" spans="1:9" ht="15.75">
      <c r="A94" s="242" t="s">
        <v>38</v>
      </c>
      <c r="B94" s="242"/>
      <c r="C94" s="242"/>
      <c r="D94" s="242"/>
      <c r="E94" s="242"/>
      <c r="F94" s="242"/>
      <c r="G94" s="242"/>
      <c r="H94" s="182">
        <f>H7</f>
        <v>4601</v>
      </c>
      <c r="I94" s="182">
        <f>I7</f>
        <v>15955.900000000001</v>
      </c>
    </row>
  </sheetData>
  <mergeCells count="4">
    <mergeCell ref="A3:I3"/>
    <mergeCell ref="H4:I4"/>
    <mergeCell ref="G1:I1"/>
    <mergeCell ref="A94:G94"/>
  </mergeCells>
  <phoneticPr fontId="3" type="noConversion"/>
  <pageMargins left="0.86614173228346458" right="0.39370078740157483" top="0.55118110236220474" bottom="0.39370078740157483" header="0.31496062992125984" footer="0.39370078740157483"/>
  <pageSetup paperSize="9" scale="69" fitToHeight="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</sheetPr>
  <dimension ref="A1:V23"/>
  <sheetViews>
    <sheetView tabSelected="1" topLeftCell="A16" workbookViewId="0">
      <selection activeCell="L24" sqref="L24"/>
    </sheetView>
  </sheetViews>
  <sheetFormatPr defaultRowHeight="12.75"/>
  <cols>
    <col min="1" max="1" width="7.140625" style="151" customWidth="1"/>
    <col min="2" max="2" width="52.42578125" style="152" customWidth="1"/>
    <col min="3" max="3" width="9.140625" style="152" customWidth="1"/>
    <col min="4" max="4" width="8" style="152" customWidth="1"/>
    <col min="5" max="5" width="7.28515625" style="153" customWidth="1"/>
    <col min="6" max="6" width="16.85546875" style="153" customWidth="1"/>
    <col min="7" max="7" width="9.85546875" style="153" customWidth="1"/>
    <col min="8" max="8" width="8.85546875" style="153" customWidth="1"/>
    <col min="9" max="11" width="12.28515625" style="153" customWidth="1"/>
    <col min="12" max="13" width="9.140625" style="154"/>
    <col min="14" max="14" width="14.85546875" style="154" customWidth="1"/>
    <col min="15" max="16384" width="9.140625" style="154"/>
  </cols>
  <sheetData>
    <row r="1" spans="1:22" ht="75" customHeight="1">
      <c r="G1" s="244" t="s">
        <v>277</v>
      </c>
      <c r="H1" s="244"/>
      <c r="I1" s="244"/>
      <c r="J1" s="220"/>
      <c r="K1" s="220"/>
    </row>
    <row r="2" spans="1:22" ht="21.75" customHeight="1">
      <c r="H2" s="220"/>
      <c r="I2" s="220"/>
      <c r="J2" s="220"/>
      <c r="K2" s="220"/>
    </row>
    <row r="3" spans="1:22" s="1" customFormat="1" ht="37.5" customHeight="1">
      <c r="A3" s="239" t="s">
        <v>233</v>
      </c>
      <c r="B3" s="239"/>
      <c r="C3" s="239"/>
      <c r="D3" s="239"/>
      <c r="E3" s="239"/>
      <c r="F3" s="239"/>
      <c r="G3" s="239"/>
      <c r="H3" s="239"/>
      <c r="I3" s="240"/>
      <c r="J3" s="218"/>
      <c r="K3" s="218"/>
    </row>
    <row r="4" spans="1:22" s="155" customFormat="1" ht="15.75">
      <c r="A4" s="25"/>
      <c r="B4" s="25"/>
      <c r="C4" s="25"/>
      <c r="D4" s="25"/>
      <c r="E4" s="25"/>
      <c r="F4" s="25"/>
      <c r="G4" s="149"/>
      <c r="H4" s="243" t="s">
        <v>71</v>
      </c>
      <c r="I4" s="243"/>
      <c r="J4" s="219"/>
      <c r="K4" s="219"/>
      <c r="T4" s="248" t="s">
        <v>64</v>
      </c>
      <c r="U4" s="248" t="s">
        <v>66</v>
      </c>
      <c r="V4" s="248" t="s">
        <v>62</v>
      </c>
    </row>
    <row r="5" spans="1:22" s="167" customFormat="1" ht="116.25" customHeight="1">
      <c r="A5" s="72" t="s">
        <v>47</v>
      </c>
      <c r="B5" s="72" t="s">
        <v>48</v>
      </c>
      <c r="C5" s="72"/>
      <c r="D5" s="75" t="s">
        <v>76</v>
      </c>
      <c r="E5" s="75" t="s">
        <v>77</v>
      </c>
      <c r="F5" s="75" t="s">
        <v>78</v>
      </c>
      <c r="G5" s="174" t="s">
        <v>79</v>
      </c>
      <c r="H5" s="174" t="s">
        <v>217</v>
      </c>
      <c r="I5" s="174" t="s">
        <v>285</v>
      </c>
      <c r="J5" s="174" t="s">
        <v>286</v>
      </c>
      <c r="K5" s="174" t="s">
        <v>284</v>
      </c>
      <c r="M5" s="245" t="s">
        <v>64</v>
      </c>
      <c r="N5" s="167" t="s">
        <v>278</v>
      </c>
      <c r="O5" s="167">
        <v>6149</v>
      </c>
      <c r="P5" s="167">
        <f>O5*27.1%</f>
        <v>1666.3790000000001</v>
      </c>
      <c r="Q5" s="167">
        <f>P5+O5</f>
        <v>7815.3789999999999</v>
      </c>
      <c r="R5" s="167">
        <f>Q5*12</f>
        <v>93784.547999999995</v>
      </c>
      <c r="T5" s="167">
        <f>R5+R6+R8+R9</f>
        <v>491236.41599999997</v>
      </c>
      <c r="U5" s="167">
        <f>R7</f>
        <v>157781.94</v>
      </c>
      <c r="V5" s="167">
        <f>R10</f>
        <v>11686.845000000001</v>
      </c>
    </row>
    <row r="6" spans="1:22" s="155" customFormat="1" ht="15.75">
      <c r="A6" s="73">
        <v>1</v>
      </c>
      <c r="B6" s="73">
        <v>2</v>
      </c>
      <c r="C6" s="73"/>
      <c r="D6" s="70" t="s">
        <v>80</v>
      </c>
      <c r="E6" s="70" t="s">
        <v>49</v>
      </c>
      <c r="F6" s="70" t="s">
        <v>50</v>
      </c>
      <c r="G6" s="70" t="s">
        <v>51</v>
      </c>
      <c r="H6" s="70" t="s">
        <v>52</v>
      </c>
      <c r="I6" s="73">
        <v>7</v>
      </c>
      <c r="J6" s="73"/>
      <c r="K6" s="73"/>
      <c r="M6" s="245" t="s">
        <v>64</v>
      </c>
      <c r="N6" s="155" t="s">
        <v>279</v>
      </c>
      <c r="O6" s="155">
        <v>13793</v>
      </c>
      <c r="P6" s="167">
        <f t="shared" ref="P6:P10" si="0">O6*27.1%</f>
        <v>3737.9030000000002</v>
      </c>
      <c r="Q6" s="167">
        <f t="shared" ref="Q6:Q10" si="1">P6+O6</f>
        <v>17530.902999999998</v>
      </c>
      <c r="R6" s="167">
        <f t="shared" ref="R6:R10" si="2">Q6*12</f>
        <v>210370.83599999998</v>
      </c>
    </row>
    <row r="7" spans="1:22" s="169" customFormat="1" ht="30">
      <c r="A7" s="128"/>
      <c r="B7" s="150" t="s">
        <v>142</v>
      </c>
      <c r="C7" s="71" t="s">
        <v>99</v>
      </c>
      <c r="D7" s="71" t="s">
        <v>119</v>
      </c>
      <c r="E7" s="71" t="s">
        <v>123</v>
      </c>
      <c r="F7" s="71" t="s">
        <v>172</v>
      </c>
      <c r="G7" s="71" t="s">
        <v>143</v>
      </c>
      <c r="H7" s="130">
        <v>50</v>
      </c>
      <c r="I7" s="130">
        <f>70+H7</f>
        <v>120</v>
      </c>
      <c r="J7" s="130"/>
      <c r="K7" s="130">
        <f>I7-J7</f>
        <v>120</v>
      </c>
      <c r="M7" s="246" t="s">
        <v>66</v>
      </c>
      <c r="N7" s="169" t="s">
        <v>280</v>
      </c>
      <c r="O7" s="169">
        <v>10345</v>
      </c>
      <c r="P7" s="167">
        <f t="shared" si="0"/>
        <v>2803.4950000000003</v>
      </c>
      <c r="Q7" s="167">
        <f t="shared" si="1"/>
        <v>13148.495000000001</v>
      </c>
      <c r="R7" s="167">
        <f t="shared" si="2"/>
        <v>157781.94</v>
      </c>
    </row>
    <row r="8" spans="1:22" ht="30">
      <c r="A8" s="128"/>
      <c r="B8" s="150" t="s">
        <v>173</v>
      </c>
      <c r="C8" s="71" t="s">
        <v>99</v>
      </c>
      <c r="D8" s="71" t="s">
        <v>119</v>
      </c>
      <c r="E8" s="71" t="s">
        <v>123</v>
      </c>
      <c r="F8" s="71" t="s">
        <v>172</v>
      </c>
      <c r="G8" s="71" t="s">
        <v>148</v>
      </c>
      <c r="H8" s="130">
        <v>-100</v>
      </c>
      <c r="I8" s="130">
        <f>297.4+H8</f>
        <v>197.39999999999998</v>
      </c>
      <c r="J8" s="130"/>
      <c r="K8" s="130">
        <f t="shared" ref="K8:K22" si="3">I8-J8</f>
        <v>197.39999999999998</v>
      </c>
      <c r="M8" s="245" t="s">
        <v>64</v>
      </c>
      <c r="N8" s="154" t="s">
        <v>281</v>
      </c>
      <c r="O8" s="154">
        <v>11494</v>
      </c>
      <c r="P8" s="167">
        <f t="shared" si="0"/>
        <v>3114.8740000000003</v>
      </c>
      <c r="Q8" s="167">
        <f t="shared" si="1"/>
        <v>14608.874</v>
      </c>
      <c r="R8" s="167">
        <f t="shared" si="2"/>
        <v>175306.48800000001</v>
      </c>
    </row>
    <row r="9" spans="1:22" ht="15.75">
      <c r="A9" s="128"/>
      <c r="B9" s="128" t="s">
        <v>246</v>
      </c>
      <c r="C9" s="71" t="s">
        <v>99</v>
      </c>
      <c r="D9" s="198" t="s">
        <v>125</v>
      </c>
      <c r="E9" s="198" t="s">
        <v>244</v>
      </c>
      <c r="F9" s="128" t="s">
        <v>177</v>
      </c>
      <c r="G9" s="71" t="s">
        <v>148</v>
      </c>
      <c r="H9" s="130">
        <v>40</v>
      </c>
      <c r="I9" s="130">
        <f>10+H9</f>
        <v>50</v>
      </c>
      <c r="J9" s="130"/>
      <c r="K9" s="130">
        <f t="shared" si="3"/>
        <v>50</v>
      </c>
      <c r="M9" s="245" t="s">
        <v>64</v>
      </c>
      <c r="N9" s="154" t="s">
        <v>282</v>
      </c>
      <c r="O9" s="154">
        <v>4632</v>
      </c>
      <c r="P9" s="167">
        <f t="shared" si="0"/>
        <v>1255.2720000000002</v>
      </c>
      <c r="Q9" s="167">
        <f t="shared" si="1"/>
        <v>5887.2719999999999</v>
      </c>
      <c r="R9" s="167">
        <f>Q9*2</f>
        <v>11774.544</v>
      </c>
    </row>
    <row r="10" spans="1:22" ht="63">
      <c r="A10" s="128"/>
      <c r="B10" s="197" t="s">
        <v>203</v>
      </c>
      <c r="C10" s="71" t="s">
        <v>99</v>
      </c>
      <c r="D10" s="71" t="s">
        <v>125</v>
      </c>
      <c r="E10" s="71" t="s">
        <v>157</v>
      </c>
      <c r="F10" s="71" t="s">
        <v>214</v>
      </c>
      <c r="G10" s="71" t="s">
        <v>148</v>
      </c>
      <c r="H10" s="130">
        <v>50</v>
      </c>
      <c r="I10" s="130">
        <f>20+H10</f>
        <v>70</v>
      </c>
      <c r="J10" s="130"/>
      <c r="K10" s="130">
        <f t="shared" si="3"/>
        <v>70</v>
      </c>
      <c r="M10" s="247" t="s">
        <v>62</v>
      </c>
      <c r="N10" s="154" t="s">
        <v>283</v>
      </c>
      <c r="O10" s="154">
        <v>9195</v>
      </c>
      <c r="P10" s="167">
        <f t="shared" si="0"/>
        <v>2491.8450000000003</v>
      </c>
      <c r="Q10" s="167">
        <f t="shared" si="1"/>
        <v>11686.845000000001</v>
      </c>
      <c r="R10" s="167">
        <f>Q10</f>
        <v>11686.845000000001</v>
      </c>
    </row>
    <row r="11" spans="1:22" ht="63">
      <c r="A11" s="128"/>
      <c r="B11" s="128" t="s">
        <v>203</v>
      </c>
      <c r="C11" s="71" t="s">
        <v>99</v>
      </c>
      <c r="D11" s="71" t="s">
        <v>125</v>
      </c>
      <c r="E11" s="71" t="s">
        <v>158</v>
      </c>
      <c r="F11" s="71" t="s">
        <v>177</v>
      </c>
      <c r="G11" s="71">
        <v>244</v>
      </c>
      <c r="H11" s="130">
        <v>40</v>
      </c>
      <c r="I11" s="130">
        <f>10+H11</f>
        <v>50</v>
      </c>
      <c r="J11" s="130"/>
      <c r="K11" s="130">
        <f t="shared" si="3"/>
        <v>50</v>
      </c>
    </row>
    <row r="12" spans="1:22" ht="47.25">
      <c r="A12" s="128"/>
      <c r="B12" s="164" t="s">
        <v>173</v>
      </c>
      <c r="C12" s="71" t="s">
        <v>99</v>
      </c>
      <c r="D12" s="71" t="s">
        <v>123</v>
      </c>
      <c r="E12" s="71" t="s">
        <v>128</v>
      </c>
      <c r="F12" s="71" t="s">
        <v>180</v>
      </c>
      <c r="G12" s="71">
        <v>244</v>
      </c>
      <c r="H12" s="130">
        <v>200</v>
      </c>
      <c r="I12" s="130">
        <f>200+H12</f>
        <v>400</v>
      </c>
      <c r="J12" s="130">
        <v>11.3</v>
      </c>
      <c r="K12" s="130">
        <f t="shared" si="3"/>
        <v>388.7</v>
      </c>
      <c r="L12" s="154">
        <v>40</v>
      </c>
      <c r="M12" s="154" t="s">
        <v>287</v>
      </c>
    </row>
    <row r="13" spans="1:22" ht="47.25">
      <c r="A13" s="128"/>
      <c r="B13" s="164" t="s">
        <v>173</v>
      </c>
      <c r="C13" s="71" t="s">
        <v>99</v>
      </c>
      <c r="D13" s="71" t="s">
        <v>123</v>
      </c>
      <c r="E13" s="71" t="s">
        <v>128</v>
      </c>
      <c r="F13" s="71" t="s">
        <v>270</v>
      </c>
      <c r="G13" s="71" t="s">
        <v>148</v>
      </c>
      <c r="H13" s="221">
        <v>111</v>
      </c>
      <c r="I13" s="221">
        <f>H13</f>
        <v>111</v>
      </c>
      <c r="J13" s="221"/>
      <c r="K13" s="130">
        <f t="shared" si="3"/>
        <v>111</v>
      </c>
    </row>
    <row r="14" spans="1:22" ht="48">
      <c r="A14" s="165"/>
      <c r="B14" s="164" t="s">
        <v>173</v>
      </c>
      <c r="C14" s="71" t="s">
        <v>99</v>
      </c>
      <c r="D14" s="71" t="s">
        <v>130</v>
      </c>
      <c r="E14" s="71" t="s">
        <v>125</v>
      </c>
      <c r="F14" s="71" t="s">
        <v>181</v>
      </c>
      <c r="G14" s="71">
        <v>244</v>
      </c>
      <c r="H14" s="130">
        <v>1223</v>
      </c>
      <c r="I14" s="135">
        <f>1174.1+H14</f>
        <v>2397.1</v>
      </c>
      <c r="J14" s="135">
        <v>491.2</v>
      </c>
      <c r="K14" s="130">
        <f t="shared" si="3"/>
        <v>1905.8999999999999</v>
      </c>
      <c r="L14" s="154">
        <v>130</v>
      </c>
      <c r="M14" s="154" t="s">
        <v>287</v>
      </c>
    </row>
    <row r="15" spans="1:22" ht="48">
      <c r="A15" s="165"/>
      <c r="B15" s="164" t="s">
        <v>173</v>
      </c>
      <c r="C15" s="71" t="s">
        <v>99</v>
      </c>
      <c r="D15" s="71" t="s">
        <v>130</v>
      </c>
      <c r="E15" s="71" t="s">
        <v>125</v>
      </c>
      <c r="F15" s="71" t="s">
        <v>260</v>
      </c>
      <c r="G15" s="71">
        <v>244</v>
      </c>
      <c r="H15" s="130">
        <v>498</v>
      </c>
      <c r="I15" s="135">
        <f>H15</f>
        <v>498</v>
      </c>
      <c r="J15" s="135"/>
      <c r="K15" s="130">
        <f t="shared" si="3"/>
        <v>498</v>
      </c>
    </row>
    <row r="16" spans="1:22" ht="48">
      <c r="A16" s="165"/>
      <c r="B16" s="164" t="s">
        <v>173</v>
      </c>
      <c r="C16" s="71" t="s">
        <v>99</v>
      </c>
      <c r="D16" s="71" t="s">
        <v>130</v>
      </c>
      <c r="E16" s="71" t="s">
        <v>125</v>
      </c>
      <c r="F16" s="71" t="s">
        <v>258</v>
      </c>
      <c r="G16" s="71">
        <v>244</v>
      </c>
      <c r="H16" s="130">
        <v>250</v>
      </c>
      <c r="I16" s="135">
        <f>H16</f>
        <v>250</v>
      </c>
      <c r="J16" s="135"/>
      <c r="K16" s="130">
        <f t="shared" si="3"/>
        <v>250</v>
      </c>
    </row>
    <row r="17" spans="1:13" ht="48">
      <c r="A17" s="165"/>
      <c r="B17" s="164" t="s">
        <v>173</v>
      </c>
      <c r="C17" s="71" t="s">
        <v>99</v>
      </c>
      <c r="D17" s="71" t="s">
        <v>130</v>
      </c>
      <c r="E17" s="71" t="s">
        <v>125</v>
      </c>
      <c r="F17" s="71" t="s">
        <v>267</v>
      </c>
      <c r="G17" s="71">
        <v>244</v>
      </c>
      <c r="H17" s="130">
        <v>150</v>
      </c>
      <c r="I17" s="135">
        <f>H17</f>
        <v>150</v>
      </c>
      <c r="J17" s="135"/>
      <c r="K17" s="130">
        <f t="shared" si="3"/>
        <v>150</v>
      </c>
    </row>
    <row r="18" spans="1:13" ht="48">
      <c r="A18" s="165"/>
      <c r="B18" s="164" t="s">
        <v>173</v>
      </c>
      <c r="C18" s="71" t="s">
        <v>99</v>
      </c>
      <c r="D18" s="71" t="s">
        <v>130</v>
      </c>
      <c r="E18" s="71" t="s">
        <v>125</v>
      </c>
      <c r="F18" s="71" t="s">
        <v>259</v>
      </c>
      <c r="G18" s="71">
        <v>244</v>
      </c>
      <c r="H18" s="130">
        <v>9</v>
      </c>
      <c r="I18" s="135">
        <f>H18</f>
        <v>9</v>
      </c>
      <c r="J18" s="135"/>
      <c r="K18" s="130">
        <f t="shared" si="3"/>
        <v>9</v>
      </c>
    </row>
    <row r="19" spans="1:13" ht="47.25">
      <c r="A19" s="161"/>
      <c r="B19" s="164" t="s">
        <v>173</v>
      </c>
      <c r="C19" s="71" t="s">
        <v>99</v>
      </c>
      <c r="D19" s="71" t="s">
        <v>133</v>
      </c>
      <c r="E19" s="71" t="s">
        <v>119</v>
      </c>
      <c r="F19" s="71" t="s">
        <v>182</v>
      </c>
      <c r="G19" s="71">
        <v>244</v>
      </c>
      <c r="H19" s="130">
        <v>0</v>
      </c>
      <c r="I19" s="130">
        <v>251.1</v>
      </c>
      <c r="J19" s="130">
        <v>157.80000000000001</v>
      </c>
      <c r="K19" s="130">
        <f t="shared" si="3"/>
        <v>93.299999999999983</v>
      </c>
      <c r="L19" s="154">
        <v>15</v>
      </c>
      <c r="M19" s="154" t="s">
        <v>287</v>
      </c>
    </row>
    <row r="20" spans="1:13" ht="47.25">
      <c r="A20" s="128"/>
      <c r="B20" s="164" t="s">
        <v>173</v>
      </c>
      <c r="C20" s="71" t="s">
        <v>99</v>
      </c>
      <c r="D20" s="71" t="s">
        <v>135</v>
      </c>
      <c r="E20" s="71" t="s">
        <v>121</v>
      </c>
      <c r="F20" s="71" t="s">
        <v>264</v>
      </c>
      <c r="G20" s="71" t="s">
        <v>148</v>
      </c>
      <c r="H20" s="130">
        <v>2000</v>
      </c>
      <c r="I20" s="130">
        <v>2000</v>
      </c>
      <c r="J20" s="130"/>
      <c r="K20" s="130">
        <f t="shared" si="3"/>
        <v>2000</v>
      </c>
    </row>
    <row r="21" spans="1:13" ht="31.5">
      <c r="A21" s="128"/>
      <c r="B21" s="159" t="s">
        <v>142</v>
      </c>
      <c r="C21" s="71" t="s">
        <v>99</v>
      </c>
      <c r="D21" s="71" t="s">
        <v>135</v>
      </c>
      <c r="E21" s="71" t="s">
        <v>130</v>
      </c>
      <c r="F21" s="71" t="s">
        <v>200</v>
      </c>
      <c r="G21" s="71" t="s">
        <v>143</v>
      </c>
      <c r="H21" s="130">
        <v>30</v>
      </c>
      <c r="I21" s="130">
        <f>40+H21</f>
        <v>70</v>
      </c>
      <c r="J21" s="130"/>
      <c r="K21" s="130">
        <f t="shared" si="3"/>
        <v>70</v>
      </c>
    </row>
    <row r="22" spans="1:13" ht="47.25">
      <c r="A22" s="128"/>
      <c r="B22" s="164" t="s">
        <v>173</v>
      </c>
      <c r="C22" s="71" t="s">
        <v>99</v>
      </c>
      <c r="D22" s="71" t="s">
        <v>135</v>
      </c>
      <c r="E22" s="71" t="s">
        <v>130</v>
      </c>
      <c r="F22" s="71" t="s">
        <v>200</v>
      </c>
      <c r="G22" s="71" t="s">
        <v>148</v>
      </c>
      <c r="H22" s="130">
        <v>0</v>
      </c>
      <c r="I22" s="130">
        <v>160</v>
      </c>
      <c r="J22" s="130"/>
      <c r="K22" s="130">
        <f t="shared" si="3"/>
        <v>160</v>
      </c>
      <c r="L22" s="154">
        <v>15</v>
      </c>
      <c r="M22" s="154" t="s">
        <v>287</v>
      </c>
    </row>
    <row r="23" spans="1:13" ht="15.75">
      <c r="A23" s="242" t="s">
        <v>38</v>
      </c>
      <c r="B23" s="242"/>
      <c r="C23" s="242"/>
      <c r="D23" s="242"/>
      <c r="E23" s="242"/>
      <c r="F23" s="242"/>
      <c r="G23" s="242"/>
      <c r="H23" s="182" t="e">
        <f>#REF!</f>
        <v>#REF!</v>
      </c>
      <c r="I23" s="182">
        <f>I22+I21+I20+I19+I18+I17+I16+I15+I14+I13+I12+I11+I9+I10+I8+I7</f>
        <v>6783.5999999999995</v>
      </c>
      <c r="J23" s="182">
        <f t="shared" ref="J23:K23" si="4">J22+J21+J20+J19+J18+J17+J16+J15+J14+J13+J12+J11+J9+J10+J8+J7</f>
        <v>660.3</v>
      </c>
      <c r="K23" s="182">
        <f t="shared" si="4"/>
        <v>6123.2999999999993</v>
      </c>
      <c r="L23" s="154">
        <f>L22+L19+L14+L12</f>
        <v>200</v>
      </c>
    </row>
  </sheetData>
  <mergeCells count="4">
    <mergeCell ref="G1:I1"/>
    <mergeCell ref="A3:I3"/>
    <mergeCell ref="H4:I4"/>
    <mergeCell ref="A23:G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прил.1</vt:lpstr>
      <vt:lpstr>прил5</vt:lpstr>
      <vt:lpstr>прил 7</vt:lpstr>
      <vt:lpstr>прил9</vt:lpstr>
      <vt:lpstr>прил 11</vt:lpstr>
      <vt:lpstr>прил13</vt:lpstr>
      <vt:lpstr>для закупок</vt:lpstr>
      <vt:lpstr>'прил 11'!Область_печати</vt:lpstr>
      <vt:lpstr>прил13!Область_печати</vt:lpstr>
      <vt:lpstr>прил5!Область_печати</vt:lpstr>
      <vt:lpstr>прил9!Область_печати</vt:lpstr>
    </vt:vector>
  </TitlesOfParts>
  <Company>MINFIN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Neybauer</dc:creator>
  <cp:lastModifiedBy>glbuch</cp:lastModifiedBy>
  <cp:lastPrinted>2019-03-18T07:42:57Z</cp:lastPrinted>
  <dcterms:created xsi:type="dcterms:W3CDTF">2007-09-12T09:25:25Z</dcterms:created>
  <dcterms:modified xsi:type="dcterms:W3CDTF">2019-03-26T07:49:26Z</dcterms:modified>
</cp:coreProperties>
</file>